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chartsheets/sheet2.xml" ContentType="application/vnd.openxmlformats-officedocument.spreadsheetml.chartsheet+xml"/>
  <Override PartName="/xl/chartsheets/sheet3.xml" ContentType="application/vnd.openxmlformats-officedocument.spreadsheetml.chartsheet+xml"/>
  <Override PartName="/xl/sharedStrings.xml" ContentType="application/vnd.openxmlformats-officedocument.spreadsheetml.sharedStrings+xml"/>
  <Override PartName="/xl/chartsheets/sheet1.xml" ContentType="application/vnd.openxmlformats-officedocument.spreadsheetml.chart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autoCompressPictures="0"/>
  <bookViews>
    <workbookView xWindow="0" yWindow="0" windowWidth="23256" windowHeight="12036" tabRatio="821" activeTab="5"/>
  </bookViews>
  <sheets>
    <sheet name="Kostimi i planit te veprimit" sheetId="2" r:id="rId1"/>
    <sheet name="Totali_Qellimet politike" sheetId="3" r:id="rId2"/>
    <sheet name="Nevojat kapitale" sheetId="18" r:id="rId3"/>
    <sheet name="Grafik Kostot" sheetId="14" r:id="rId4"/>
    <sheet name="Grafik-Ndarja e kostove" sheetId="15" r:id="rId5"/>
    <sheet name="Grafik_ Qellimet e politikave" sheetId="16" r:id="rId6"/>
    <sheet name="Sheet1" sheetId="19" r:id="rId7"/>
  </sheets>
  <externalReferences>
    <externalReference r:id="rId8"/>
  </externalReferences>
  <definedNames>
    <definedName name="_Hlk14952534" localSheetId="2">'Nevojat kapitale'!$C$12</definedName>
  </definedNames>
  <calcPr calcId="125725"/>
</workbook>
</file>

<file path=xl/calcChain.xml><?xml version="1.0" encoding="utf-8"?>
<calcChain xmlns="http://schemas.openxmlformats.org/spreadsheetml/2006/main">
  <c r="AC62" i="2"/>
  <c r="AB62"/>
  <c r="AD62" s="1"/>
  <c r="Z62"/>
  <c r="Y62"/>
  <c r="W62"/>
  <c r="V62"/>
  <c r="X62" s="1"/>
  <c r="T62"/>
  <c r="S62"/>
  <c r="Q62"/>
  <c r="P62"/>
  <c r="N62"/>
  <c r="M62"/>
  <c r="K62"/>
  <c r="J62"/>
  <c r="L62" s="1"/>
  <c r="AM62"/>
  <c r="AJ62"/>
  <c r="AG62"/>
  <c r="AA62"/>
  <c r="AC58"/>
  <c r="AM58"/>
  <c r="AJ58"/>
  <c r="AG58"/>
  <c r="J46"/>
  <c r="K46"/>
  <c r="N46"/>
  <c r="AC46"/>
  <c r="AG46"/>
  <c r="AJ46"/>
  <c r="AM46"/>
  <c r="J47"/>
  <c r="L47" s="1"/>
  <c r="K47"/>
  <c r="P47"/>
  <c r="Q47"/>
  <c r="S47"/>
  <c r="U47" s="1"/>
  <c r="T47"/>
  <c r="V47"/>
  <c r="W47"/>
  <c r="Y47"/>
  <c r="AA47" s="1"/>
  <c r="Z47"/>
  <c r="AB47"/>
  <c r="AC47"/>
  <c r="AG47"/>
  <c r="AJ47"/>
  <c r="AM47"/>
  <c r="J48"/>
  <c r="K48"/>
  <c r="M48"/>
  <c r="N48"/>
  <c r="P48"/>
  <c r="Q48"/>
  <c r="S48"/>
  <c r="T48"/>
  <c r="V48"/>
  <c r="X48" s="1"/>
  <c r="W48"/>
  <c r="Y48"/>
  <c r="AA48" s="1"/>
  <c r="Z48"/>
  <c r="AB48"/>
  <c r="AC48"/>
  <c r="AG48"/>
  <c r="AJ48"/>
  <c r="AM48"/>
  <c r="AC45"/>
  <c r="AB45"/>
  <c r="Z45"/>
  <c r="Y45"/>
  <c r="W45"/>
  <c r="V45"/>
  <c r="T45"/>
  <c r="S45"/>
  <c r="U45" s="1"/>
  <c r="Q45"/>
  <c r="P45"/>
  <c r="N45"/>
  <c r="M45"/>
  <c r="O45" s="1"/>
  <c r="K45"/>
  <c r="J45"/>
  <c r="Z41"/>
  <c r="Z40"/>
  <c r="Z39"/>
  <c r="Z38"/>
  <c r="Z37"/>
  <c r="AA45"/>
  <c r="AM45"/>
  <c r="AJ45"/>
  <c r="AG45"/>
  <c r="X45"/>
  <c r="J38"/>
  <c r="K38"/>
  <c r="M38"/>
  <c r="N38"/>
  <c r="P38"/>
  <c r="AN38" s="1"/>
  <c r="Q38"/>
  <c r="S38"/>
  <c r="T38"/>
  <c r="V38"/>
  <c r="W38"/>
  <c r="Y38"/>
  <c r="AB38"/>
  <c r="AC38"/>
  <c r="AG38"/>
  <c r="AJ38"/>
  <c r="AM38"/>
  <c r="J39"/>
  <c r="L39" s="1"/>
  <c r="K39"/>
  <c r="M39"/>
  <c r="O39" s="1"/>
  <c r="N39"/>
  <c r="P39"/>
  <c r="R39" s="1"/>
  <c r="Q39"/>
  <c r="S39"/>
  <c r="U39" s="1"/>
  <c r="T39"/>
  <c r="V39"/>
  <c r="X39" s="1"/>
  <c r="W39"/>
  <c r="Y39"/>
  <c r="AB39"/>
  <c r="AC39"/>
  <c r="AG39"/>
  <c r="AJ39"/>
  <c r="AM39"/>
  <c r="J40"/>
  <c r="K40"/>
  <c r="M40"/>
  <c r="O40" s="1"/>
  <c r="N40"/>
  <c r="P40"/>
  <c r="AN40" s="1"/>
  <c r="Q40"/>
  <c r="S40"/>
  <c r="T40"/>
  <c r="V40"/>
  <c r="W40"/>
  <c r="Y40"/>
  <c r="AA40"/>
  <c r="AB40"/>
  <c r="AC40"/>
  <c r="AG40"/>
  <c r="AJ40"/>
  <c r="AM40"/>
  <c r="J41"/>
  <c r="K41"/>
  <c r="M41"/>
  <c r="N41"/>
  <c r="P41"/>
  <c r="Q41"/>
  <c r="R41"/>
  <c r="S41"/>
  <c r="T41"/>
  <c r="V41"/>
  <c r="W41"/>
  <c r="Y41"/>
  <c r="AA41"/>
  <c r="AB41"/>
  <c r="AC41"/>
  <c r="AD41" s="1"/>
  <c r="AG41"/>
  <c r="AJ41"/>
  <c r="AM41"/>
  <c r="AC37"/>
  <c r="AB37"/>
  <c r="Y37"/>
  <c r="W37"/>
  <c r="V37"/>
  <c r="X37" s="1"/>
  <c r="T37"/>
  <c r="S37"/>
  <c r="Q37"/>
  <c r="P37"/>
  <c r="R37" s="1"/>
  <c r="N37"/>
  <c r="M37"/>
  <c r="K37"/>
  <c r="J37"/>
  <c r="AN37" s="1"/>
  <c r="AM37"/>
  <c r="AJ37"/>
  <c r="AG37"/>
  <c r="AA37"/>
  <c r="AC27"/>
  <c r="AB27"/>
  <c r="Z27"/>
  <c r="Y27"/>
  <c r="AA27" s="1"/>
  <c r="W27"/>
  <c r="V27"/>
  <c r="X27" s="1"/>
  <c r="T27"/>
  <c r="S27"/>
  <c r="U27" s="1"/>
  <c r="Q27"/>
  <c r="P27"/>
  <c r="R27" s="1"/>
  <c r="N27"/>
  <c r="M27"/>
  <c r="O27" s="1"/>
  <c r="K27"/>
  <c r="J27"/>
  <c r="AM27"/>
  <c r="AJ27"/>
  <c r="AG27"/>
  <c r="AD27"/>
  <c r="AG10"/>
  <c r="J23"/>
  <c r="L23" s="1"/>
  <c r="K23"/>
  <c r="M23"/>
  <c r="O23" s="1"/>
  <c r="N23"/>
  <c r="Z23"/>
  <c r="AG23"/>
  <c r="AJ23"/>
  <c r="AM23"/>
  <c r="AC22"/>
  <c r="N22"/>
  <c r="K22"/>
  <c r="J22"/>
  <c r="AM22"/>
  <c r="AJ22"/>
  <c r="AG22"/>
  <c r="J18"/>
  <c r="K18"/>
  <c r="M18"/>
  <c r="N18"/>
  <c r="O18" s="1"/>
  <c r="P18"/>
  <c r="Q18"/>
  <c r="S18"/>
  <c r="T18"/>
  <c r="V18"/>
  <c r="W18"/>
  <c r="Y18"/>
  <c r="AA18" s="1"/>
  <c r="Z18"/>
  <c r="AB18"/>
  <c r="AD18" s="1"/>
  <c r="AC18"/>
  <c r="AG18"/>
  <c r="AJ18"/>
  <c r="AM18"/>
  <c r="AC17"/>
  <c r="Z17"/>
  <c r="W17"/>
  <c r="T17"/>
  <c r="Q17"/>
  <c r="N17"/>
  <c r="O17" s="1"/>
  <c r="M17"/>
  <c r="K17"/>
  <c r="L17" s="1"/>
  <c r="J17"/>
  <c r="AM17"/>
  <c r="AJ17"/>
  <c r="AG17"/>
  <c r="J11"/>
  <c r="K11"/>
  <c r="M11"/>
  <c r="N11"/>
  <c r="P11"/>
  <c r="Q11"/>
  <c r="S11"/>
  <c r="T11"/>
  <c r="V11"/>
  <c r="X11" s="1"/>
  <c r="W11"/>
  <c r="Y11"/>
  <c r="AA11" s="1"/>
  <c r="Z11"/>
  <c r="AB11"/>
  <c r="AD11" s="1"/>
  <c r="AC11"/>
  <c r="AG11"/>
  <c r="AJ11"/>
  <c r="AM11"/>
  <c r="J12"/>
  <c r="K12"/>
  <c r="M12"/>
  <c r="N12"/>
  <c r="P12"/>
  <c r="Q12"/>
  <c r="S12"/>
  <c r="T12"/>
  <c r="V12"/>
  <c r="W12"/>
  <c r="Y12"/>
  <c r="Z12"/>
  <c r="AB12"/>
  <c r="AC12"/>
  <c r="AG12"/>
  <c r="AJ12"/>
  <c r="AM12"/>
  <c r="J13"/>
  <c r="L13" s="1"/>
  <c r="K13"/>
  <c r="M13"/>
  <c r="O13" s="1"/>
  <c r="N13"/>
  <c r="P13"/>
  <c r="R13" s="1"/>
  <c r="Q13"/>
  <c r="S13"/>
  <c r="T13"/>
  <c r="U13"/>
  <c r="V13"/>
  <c r="W13"/>
  <c r="Y13"/>
  <c r="Z13"/>
  <c r="AB13"/>
  <c r="AC13"/>
  <c r="AG13"/>
  <c r="AJ13"/>
  <c r="AM13"/>
  <c r="AC10"/>
  <c r="Z10"/>
  <c r="Y10"/>
  <c r="AA10" s="1"/>
  <c r="W10"/>
  <c r="V10"/>
  <c r="X10" s="1"/>
  <c r="T10"/>
  <c r="S10"/>
  <c r="U10" s="1"/>
  <c r="Q10"/>
  <c r="P10"/>
  <c r="N10"/>
  <c r="M10"/>
  <c r="K10"/>
  <c r="J10"/>
  <c r="AA13" l="1"/>
  <c r="AD12"/>
  <c r="R12"/>
  <c r="R11"/>
  <c r="L18"/>
  <c r="L22"/>
  <c r="L37"/>
  <c r="X41"/>
  <c r="AD39"/>
  <c r="AD38"/>
  <c r="O38"/>
  <c r="AA38"/>
  <c r="L45"/>
  <c r="R45"/>
  <c r="AD45"/>
  <c r="U62"/>
  <c r="AD13"/>
  <c r="X13"/>
  <c r="U12"/>
  <c r="X18"/>
  <c r="R18"/>
  <c r="O37"/>
  <c r="U37"/>
  <c r="O41"/>
  <c r="AD40"/>
  <c r="X40"/>
  <c r="X38"/>
  <c r="U48"/>
  <c r="X47"/>
  <c r="R40"/>
  <c r="AA12"/>
  <c r="L12"/>
  <c r="O11"/>
  <c r="U18"/>
  <c r="AD37"/>
  <c r="U41"/>
  <c r="L41"/>
  <c r="U40"/>
  <c r="L40"/>
  <c r="AN41"/>
  <c r="AA39"/>
  <c r="AD48"/>
  <c r="O48"/>
  <c r="L46"/>
  <c r="R38"/>
  <c r="X12"/>
  <c r="O12"/>
  <c r="U11"/>
  <c r="L11"/>
  <c r="L27"/>
  <c r="U38"/>
  <c r="L38"/>
  <c r="AN39"/>
  <c r="AO37"/>
  <c r="R48"/>
  <c r="L48"/>
  <c r="AD47"/>
  <c r="R47"/>
  <c r="O62"/>
  <c r="R62"/>
  <c r="W23" l="1"/>
  <c r="Y23" l="1"/>
  <c r="AA23" s="1"/>
  <c r="Z46"/>
  <c r="Z22"/>
  <c r="AC23"/>
  <c r="W22" l="1"/>
  <c r="Y46"/>
  <c r="AA46" s="1"/>
  <c r="W46"/>
  <c r="T23"/>
  <c r="T46"/>
  <c r="S23"/>
  <c r="U23" s="1"/>
  <c r="AB58" l="1"/>
  <c r="AD58" s="1"/>
  <c r="T58"/>
  <c r="Z58"/>
  <c r="AB46"/>
  <c r="AD46" s="1"/>
  <c r="AB23"/>
  <c r="AD23" s="1"/>
  <c r="Q46"/>
  <c r="Q22"/>
  <c r="S46"/>
  <c r="U46" s="1"/>
  <c r="AB17" l="1"/>
  <c r="AD17" s="1"/>
  <c r="S58"/>
  <c r="U58" s="1"/>
  <c r="W58"/>
  <c r="V46"/>
  <c r="X46" s="1"/>
  <c r="T22"/>
  <c r="S22"/>
  <c r="Y22"/>
  <c r="AA22" s="1"/>
  <c r="V22"/>
  <c r="X22" s="1"/>
  <c r="V23"/>
  <c r="X23" s="1"/>
  <c r="P23"/>
  <c r="P46"/>
  <c r="R46" s="1"/>
  <c r="U22" l="1"/>
  <c r="S17"/>
  <c r="U17" s="1"/>
  <c r="P17"/>
  <c r="R17" s="1"/>
  <c r="V17"/>
  <c r="X17" s="1"/>
  <c r="Y17"/>
  <c r="AA17" s="1"/>
  <c r="P58"/>
  <c r="Q58"/>
  <c r="V58"/>
  <c r="X58" s="1"/>
  <c r="Y58"/>
  <c r="AA58" s="1"/>
  <c r="AB22"/>
  <c r="AD22" s="1"/>
  <c r="R58" l="1"/>
  <c r="Q23"/>
  <c r="R23" s="1"/>
  <c r="P22"/>
  <c r="R22" s="1"/>
  <c r="K58"/>
  <c r="J58" l="1"/>
  <c r="L58" s="1"/>
  <c r="N47" l="1"/>
  <c r="M46"/>
  <c r="O46" s="1"/>
  <c r="M22"/>
  <c r="O22" s="1"/>
  <c r="M58" l="1"/>
  <c r="N58" l="1"/>
  <c r="O58" s="1"/>
  <c r="M47"/>
  <c r="O47" s="1"/>
  <c r="AB10" l="1"/>
  <c r="AD10" l="1"/>
  <c r="AN10"/>
  <c r="K63" l="1"/>
  <c r="L63"/>
  <c r="M63"/>
  <c r="N63"/>
  <c r="O63"/>
  <c r="P63"/>
  <c r="Q63"/>
  <c r="R63"/>
  <c r="S63"/>
  <c r="T63"/>
  <c r="U63"/>
  <c r="V63"/>
  <c r="W63"/>
  <c r="X63"/>
  <c r="Y63"/>
  <c r="Z63"/>
  <c r="AA63"/>
  <c r="AB63"/>
  <c r="AC63"/>
  <c r="AD63"/>
  <c r="AE63"/>
  <c r="AF63"/>
  <c r="AG63"/>
  <c r="AH63"/>
  <c r="AI63"/>
  <c r="AJ63"/>
  <c r="AK63"/>
  <c r="AL63"/>
  <c r="AM63"/>
  <c r="AR63"/>
  <c r="AU63"/>
  <c r="AV63"/>
  <c r="AY63"/>
  <c r="AR64"/>
  <c r="AU64"/>
  <c r="AV64"/>
  <c r="AY64"/>
  <c r="K59"/>
  <c r="K64" s="1"/>
  <c r="L59"/>
  <c r="M59"/>
  <c r="N59"/>
  <c r="O59"/>
  <c r="P59"/>
  <c r="Q59"/>
  <c r="Q64" s="1"/>
  <c r="R59"/>
  <c r="S59"/>
  <c r="T59"/>
  <c r="U59"/>
  <c r="V59"/>
  <c r="W59"/>
  <c r="W64" s="1"/>
  <c r="X59"/>
  <c r="Y59"/>
  <c r="Y64" s="1"/>
  <c r="Z59"/>
  <c r="AA59"/>
  <c r="AB59"/>
  <c r="AC59"/>
  <c r="AD59"/>
  <c r="AE59"/>
  <c r="AE64" s="1"/>
  <c r="AF59"/>
  <c r="AF64" s="1"/>
  <c r="AG59"/>
  <c r="AG64" s="1"/>
  <c r="AH59"/>
  <c r="AH64" s="1"/>
  <c r="AI59"/>
  <c r="AI64" s="1"/>
  <c r="AJ59"/>
  <c r="AJ64" s="1"/>
  <c r="AK59"/>
  <c r="AK64" s="1"/>
  <c r="AL59"/>
  <c r="AL64" s="1"/>
  <c r="AM59"/>
  <c r="AM64" s="1"/>
  <c r="AR59"/>
  <c r="AU59"/>
  <c r="AV59"/>
  <c r="AY59"/>
  <c r="K49"/>
  <c r="L49"/>
  <c r="M49"/>
  <c r="N49"/>
  <c r="O49"/>
  <c r="P49"/>
  <c r="Q49"/>
  <c r="R49"/>
  <c r="S49"/>
  <c r="T49"/>
  <c r="U49"/>
  <c r="V49"/>
  <c r="W49"/>
  <c r="X49"/>
  <c r="Y49"/>
  <c r="Z49"/>
  <c r="AA49"/>
  <c r="AB49"/>
  <c r="AC49"/>
  <c r="AD49"/>
  <c r="AE49"/>
  <c r="AF49"/>
  <c r="AG49"/>
  <c r="AH49"/>
  <c r="AI49"/>
  <c r="AJ49"/>
  <c r="AK49"/>
  <c r="AL49"/>
  <c r="AM49"/>
  <c r="AR49"/>
  <c r="AU49"/>
  <c r="AV49"/>
  <c r="AY49"/>
  <c r="AR50"/>
  <c r="AV50"/>
  <c r="K42"/>
  <c r="K50" s="1"/>
  <c r="L42"/>
  <c r="M42"/>
  <c r="N42"/>
  <c r="O42"/>
  <c r="P42"/>
  <c r="Q42"/>
  <c r="Q50" s="1"/>
  <c r="R42"/>
  <c r="S42"/>
  <c r="T42"/>
  <c r="U42"/>
  <c r="V42"/>
  <c r="W42"/>
  <c r="W50" s="1"/>
  <c r="X42"/>
  <c r="Y42"/>
  <c r="Z42"/>
  <c r="AA42"/>
  <c r="AB42"/>
  <c r="AC42"/>
  <c r="AC50" s="1"/>
  <c r="AD42"/>
  <c r="AE42"/>
  <c r="AE50" s="1"/>
  <c r="AF42"/>
  <c r="AG42"/>
  <c r="AG50" s="1"/>
  <c r="AH42"/>
  <c r="AI42"/>
  <c r="AI50" s="1"/>
  <c r="AJ42"/>
  <c r="AK42"/>
  <c r="AK50" s="1"/>
  <c r="AL42"/>
  <c r="AM42"/>
  <c r="AM50" s="1"/>
  <c r="AR42"/>
  <c r="AU42"/>
  <c r="AU50" s="1"/>
  <c r="AV42"/>
  <c r="AY42"/>
  <c r="AY50" s="1"/>
  <c r="J42"/>
  <c r="K28"/>
  <c r="L28"/>
  <c r="M28"/>
  <c r="N28"/>
  <c r="O28"/>
  <c r="P28"/>
  <c r="Q28"/>
  <c r="R28"/>
  <c r="S28"/>
  <c r="T28"/>
  <c r="U28"/>
  <c r="V28"/>
  <c r="W28"/>
  <c r="X28"/>
  <c r="Y28"/>
  <c r="Z28"/>
  <c r="AA28"/>
  <c r="AB28"/>
  <c r="AC28"/>
  <c r="AD28"/>
  <c r="AE28"/>
  <c r="AF28"/>
  <c r="AG28"/>
  <c r="AH28"/>
  <c r="AI28"/>
  <c r="AJ28"/>
  <c r="AK28"/>
  <c r="AL28"/>
  <c r="AM28"/>
  <c r="AR28"/>
  <c r="AU28"/>
  <c r="AV28"/>
  <c r="AY28"/>
  <c r="J28"/>
  <c r="K24"/>
  <c r="L24"/>
  <c r="M24"/>
  <c r="N24"/>
  <c r="O24"/>
  <c r="P24"/>
  <c r="Q24"/>
  <c r="R24"/>
  <c r="S24"/>
  <c r="T24"/>
  <c r="U24"/>
  <c r="V24"/>
  <c r="W24"/>
  <c r="X24"/>
  <c r="Y24"/>
  <c r="Z24"/>
  <c r="AA24"/>
  <c r="AB24"/>
  <c r="AC24"/>
  <c r="AD24"/>
  <c r="AE24"/>
  <c r="AF24"/>
  <c r="AG24"/>
  <c r="AH24"/>
  <c r="AI24"/>
  <c r="AJ24"/>
  <c r="AK24"/>
  <c r="AL24"/>
  <c r="AM24"/>
  <c r="AR24"/>
  <c r="AR29" s="1"/>
  <c r="AR65" s="1"/>
  <c r="AU24"/>
  <c r="AU29" s="1"/>
  <c r="AU65" s="1"/>
  <c r="AV24"/>
  <c r="AV29" s="1"/>
  <c r="AV65" s="1"/>
  <c r="AY24"/>
  <c r="AY29" s="1"/>
  <c r="AY65" s="1"/>
  <c r="J24"/>
  <c r="K19"/>
  <c r="L19"/>
  <c r="M19"/>
  <c r="N19"/>
  <c r="O19"/>
  <c r="P19"/>
  <c r="Q19"/>
  <c r="R19"/>
  <c r="S19"/>
  <c r="T19"/>
  <c r="U19"/>
  <c r="V19"/>
  <c r="W19"/>
  <c r="X19"/>
  <c r="Y19"/>
  <c r="Z19"/>
  <c r="AA19"/>
  <c r="AB19"/>
  <c r="AC19"/>
  <c r="AD19"/>
  <c r="AE19"/>
  <c r="AF19"/>
  <c r="AG19"/>
  <c r="AH19"/>
  <c r="AI19"/>
  <c r="AJ19"/>
  <c r="AK19"/>
  <c r="AL19"/>
  <c r="AM19"/>
  <c r="AR19"/>
  <c r="AU19"/>
  <c r="AV19"/>
  <c r="AY19"/>
  <c r="J19"/>
  <c r="K14"/>
  <c r="M14"/>
  <c r="N14"/>
  <c r="P14"/>
  <c r="P29" s="1"/>
  <c r="Q14"/>
  <c r="S14"/>
  <c r="T14"/>
  <c r="V14"/>
  <c r="V29" s="1"/>
  <c r="W14"/>
  <c r="Y14"/>
  <c r="Z14"/>
  <c r="Z29" s="1"/>
  <c r="AB14"/>
  <c r="AC14"/>
  <c r="AD14"/>
  <c r="AE14"/>
  <c r="AF14"/>
  <c r="AF29" s="1"/>
  <c r="AG14"/>
  <c r="AG29" s="1"/>
  <c r="AH14"/>
  <c r="AH29" s="1"/>
  <c r="AI14"/>
  <c r="AJ14"/>
  <c r="AJ29" s="1"/>
  <c r="AK14"/>
  <c r="AK29" s="1"/>
  <c r="AL14"/>
  <c r="AL29" s="1"/>
  <c r="AM14"/>
  <c r="AR14"/>
  <c r="AU14"/>
  <c r="AV14"/>
  <c r="AY14"/>
  <c r="AJ50" l="1"/>
  <c r="AF50"/>
  <c r="Z64"/>
  <c r="V64"/>
  <c r="N64"/>
  <c r="AL50"/>
  <c r="AH50"/>
  <c r="X64"/>
  <c r="L64"/>
  <c r="T50"/>
  <c r="AC64"/>
  <c r="AB64"/>
  <c r="AD64"/>
  <c r="AA64"/>
  <c r="T64"/>
  <c r="U64"/>
  <c r="S64"/>
  <c r="P64"/>
  <c r="R64"/>
  <c r="M64"/>
  <c r="O64"/>
  <c r="AB50"/>
  <c r="AD50"/>
  <c r="Y50"/>
  <c r="AA50"/>
  <c r="S50"/>
  <c r="N50"/>
  <c r="Z50"/>
  <c r="Z65" s="1"/>
  <c r="X50"/>
  <c r="V50"/>
  <c r="V65" s="1"/>
  <c r="U50"/>
  <c r="P50"/>
  <c r="R50"/>
  <c r="M50"/>
  <c r="O50"/>
  <c r="L50"/>
  <c r="AJ65"/>
  <c r="AF65"/>
  <c r="AK65"/>
  <c r="AG65"/>
  <c r="AL65"/>
  <c r="AH65"/>
  <c r="AD29"/>
  <c r="AB29"/>
  <c r="T29"/>
  <c r="N29"/>
  <c r="AM29"/>
  <c r="AM65" s="1"/>
  <c r="AI29"/>
  <c r="AI65" s="1"/>
  <c r="AE29"/>
  <c r="AE65" s="1"/>
  <c r="AC29"/>
  <c r="AC65" s="1"/>
  <c r="Y29"/>
  <c r="W29"/>
  <c r="W65" s="1"/>
  <c r="S29"/>
  <c r="Q29"/>
  <c r="Q65" s="1"/>
  <c r="M29"/>
  <c r="K29"/>
  <c r="K65" s="1"/>
  <c r="AQ18"/>
  <c r="AQ17"/>
  <c r="AQ62"/>
  <c r="AQ63" s="1"/>
  <c r="AX62"/>
  <c r="AX63" s="1"/>
  <c r="AQ58"/>
  <c r="AQ59" s="1"/>
  <c r="AX58"/>
  <c r="AX59" s="1"/>
  <c r="AX46"/>
  <c r="AX45"/>
  <c r="AX48"/>
  <c r="AX47"/>
  <c r="AQ48"/>
  <c r="AQ47"/>
  <c r="AQ46"/>
  <c r="AQ45"/>
  <c r="AX41"/>
  <c r="AX40"/>
  <c r="AX39"/>
  <c r="AX38"/>
  <c r="AX37"/>
  <c r="AQ41"/>
  <c r="AQ40"/>
  <c r="AQ39"/>
  <c r="AQ38"/>
  <c r="AQ37"/>
  <c r="AX27"/>
  <c r="AX28" s="1"/>
  <c r="AY27"/>
  <c r="AX23"/>
  <c r="AX22"/>
  <c r="AQ27"/>
  <c r="AQ28" s="1"/>
  <c r="AQ23"/>
  <c r="AQ22"/>
  <c r="AQ13"/>
  <c r="AQ12"/>
  <c r="AQ11"/>
  <c r="AQ10"/>
  <c r="AX18"/>
  <c r="AX17"/>
  <c r="AX13"/>
  <c r="AX11"/>
  <c r="AX10"/>
  <c r="AQ24" l="1"/>
  <c r="S65"/>
  <c r="T65"/>
  <c r="Y65"/>
  <c r="AD65"/>
  <c r="P65"/>
  <c r="N65"/>
  <c r="AB65"/>
  <c r="M65"/>
  <c r="AX24"/>
  <c r="AQ42"/>
  <c r="AX49"/>
  <c r="AX64"/>
  <c r="AX19"/>
  <c r="AQ49"/>
  <c r="AQ50" s="1"/>
  <c r="AQ19"/>
  <c r="AQ14"/>
  <c r="AX42"/>
  <c r="AQ64"/>
  <c r="AT62"/>
  <c r="AT63" s="1"/>
  <c r="AT58"/>
  <c r="AT59" s="1"/>
  <c r="AT48"/>
  <c r="AT47"/>
  <c r="AT46"/>
  <c r="AT45"/>
  <c r="AT41"/>
  <c r="AT40"/>
  <c r="AT39"/>
  <c r="AT38"/>
  <c r="AT37"/>
  <c r="AT27"/>
  <c r="AT28" s="1"/>
  <c r="AT23"/>
  <c r="AT22"/>
  <c r="AT18"/>
  <c r="AT17"/>
  <c r="AT13"/>
  <c r="AT12"/>
  <c r="AT11"/>
  <c r="AT10"/>
  <c r="AT19" l="1"/>
  <c r="AT14"/>
  <c r="AT64"/>
  <c r="AX50"/>
  <c r="AQ29"/>
  <c r="AQ65" s="1"/>
  <c r="AT42"/>
  <c r="AT24"/>
  <c r="AT49"/>
  <c r="N12" i="3"/>
  <c r="AZ46" i="2"/>
  <c r="AW46"/>
  <c r="AW47"/>
  <c r="AS47"/>
  <c r="J12" i="3"/>
  <c r="K12"/>
  <c r="M12"/>
  <c r="Q12"/>
  <c r="AW27" i="2"/>
  <c r="AW28" s="1"/>
  <c r="AS27"/>
  <c r="AS28" s="1"/>
  <c r="AZ13"/>
  <c r="AT29" l="1"/>
  <c r="AT50"/>
  <c r="O12" i="3"/>
  <c r="L12"/>
  <c r="O10" i="2"/>
  <c r="O14" s="1"/>
  <c r="O29" s="1"/>
  <c r="O65" s="1"/>
  <c r="AA14"/>
  <c r="AA29" s="1"/>
  <c r="AA65" s="1"/>
  <c r="AZ47"/>
  <c r="AS45"/>
  <c r="L10"/>
  <c r="L14" s="1"/>
  <c r="L29" s="1"/>
  <c r="L65" s="1"/>
  <c r="U14"/>
  <c r="U29" s="1"/>
  <c r="U65" s="1"/>
  <c r="AO39"/>
  <c r="AN47"/>
  <c r="AS46"/>
  <c r="J49"/>
  <c r="AW45"/>
  <c r="AO40"/>
  <c r="AO46"/>
  <c r="AZ45"/>
  <c r="AO41"/>
  <c r="AN46"/>
  <c r="AO47"/>
  <c r="AO38"/>
  <c r="AO45"/>
  <c r="AN45"/>
  <c r="R10"/>
  <c r="R14" s="1"/>
  <c r="R29" s="1"/>
  <c r="R65" s="1"/>
  <c r="J14"/>
  <c r="AO27"/>
  <c r="AS13"/>
  <c r="AN27"/>
  <c r="AN28" s="1"/>
  <c r="AW13"/>
  <c r="AN13"/>
  <c r="AO13"/>
  <c r="AT65" l="1"/>
  <c r="AO42"/>
  <c r="AN42"/>
  <c r="AO28"/>
  <c r="H12" i="3" s="1"/>
  <c r="AP38" i="2"/>
  <c r="AP46"/>
  <c r="BA46" s="1"/>
  <c r="AP47"/>
  <c r="BA47" s="1"/>
  <c r="AP39"/>
  <c r="AP40"/>
  <c r="AP41"/>
  <c r="AP45"/>
  <c r="AP37"/>
  <c r="AZ27"/>
  <c r="AZ28" s="1"/>
  <c r="P12" i="3"/>
  <c r="R12" s="1"/>
  <c r="AP27" i="2"/>
  <c r="AP28" s="1"/>
  <c r="G12" i="3"/>
  <c r="AP13" i="2"/>
  <c r="BA13" s="1"/>
  <c r="AP42" l="1"/>
  <c r="I12" i="3"/>
  <c r="T12" s="1"/>
  <c r="BA45" i="2"/>
  <c r="BA27"/>
  <c r="BA28" s="1"/>
  <c r="S12" i="3" s="1"/>
  <c r="AZ58" i="2" l="1"/>
  <c r="AZ59" s="1"/>
  <c r="AO58" l="1"/>
  <c r="AO59" s="1"/>
  <c r="J63"/>
  <c r="AO62" l="1"/>
  <c r="AN62"/>
  <c r="AO63" l="1"/>
  <c r="AO64" s="1"/>
  <c r="AN63"/>
  <c r="G26" i="3" s="1"/>
  <c r="AP62" i="2"/>
  <c r="AP63" s="1"/>
  <c r="AZ62"/>
  <c r="AZ63" s="1"/>
  <c r="AZ64" s="1"/>
  <c r="U27" i="3"/>
  <c r="U28" s="1"/>
  <c r="M19"/>
  <c r="H26" l="1"/>
  <c r="I26" s="1"/>
  <c r="J19"/>
  <c r="J50" i="2"/>
  <c r="AO22"/>
  <c r="AO17"/>
  <c r="AO12"/>
  <c r="AO11"/>
  <c r="AO10"/>
  <c r="AN11"/>
  <c r="AN12"/>
  <c r="AJ10"/>
  <c r="AN23"/>
  <c r="AM10"/>
  <c r="AO23"/>
  <c r="H18" i="3"/>
  <c r="AO48" i="2"/>
  <c r="AO49" s="1"/>
  <c r="AO50" s="1"/>
  <c r="AN48"/>
  <c r="AN49" s="1"/>
  <c r="AN50" s="1"/>
  <c r="AO24" l="1"/>
  <c r="AO14"/>
  <c r="AN14"/>
  <c r="H19" i="3"/>
  <c r="AP11" i="2"/>
  <c r="AP12"/>
  <c r="AP10"/>
  <c r="G19" i="3"/>
  <c r="G18"/>
  <c r="AP14" i="2" l="1"/>
  <c r="H20" i="3"/>
  <c r="AS58" i="2" l="1"/>
  <c r="AS59" s="1"/>
  <c r="AW58"/>
  <c r="AW59" s="1"/>
  <c r="AW62"/>
  <c r="AW63" s="1"/>
  <c r="AS62"/>
  <c r="AS63" s="1"/>
  <c r="N26" i="3"/>
  <c r="K26"/>
  <c r="J26"/>
  <c r="Q26"/>
  <c r="M26"/>
  <c r="AW64" i="2" l="1"/>
  <c r="AS64"/>
  <c r="P25" i="3"/>
  <c r="M25"/>
  <c r="J25"/>
  <c r="N25"/>
  <c r="K25"/>
  <c r="Q25"/>
  <c r="P26"/>
  <c r="R26" s="1"/>
  <c r="R25" l="1"/>
  <c r="BA62" i="2"/>
  <c r="BA63" s="1"/>
  <c r="AW41" l="1"/>
  <c r="AW40"/>
  <c r="AS11"/>
  <c r="N19" i="3" l="1"/>
  <c r="K19"/>
  <c r="J18"/>
  <c r="M18"/>
  <c r="Q19"/>
  <c r="P18"/>
  <c r="AW11" i="2"/>
  <c r="AW12"/>
  <c r="AS37"/>
  <c r="AW37"/>
  <c r="AZ48"/>
  <c r="AZ49" s="1"/>
  <c r="AZ37"/>
  <c r="AW23"/>
  <c r="AZ40"/>
  <c r="AZ22"/>
  <c r="AS22"/>
  <c r="AZ10"/>
  <c r="Q10" i="3"/>
  <c r="AZ38" i="2"/>
  <c r="AW18"/>
  <c r="AZ18"/>
  <c r="AW48"/>
  <c r="AW49" s="1"/>
  <c r="AS48"/>
  <c r="AS49" s="1"/>
  <c r="AS38"/>
  <c r="K10" i="3"/>
  <c r="AS23" i="2"/>
  <c r="AS39"/>
  <c r="M10" i="3"/>
  <c r="J10"/>
  <c r="AW22" i="2"/>
  <c r="AW24" s="1"/>
  <c r="AW39"/>
  <c r="N10" i="3"/>
  <c r="AZ41" i="2"/>
  <c r="AS40"/>
  <c r="AS12"/>
  <c r="AW17"/>
  <c r="AZ17"/>
  <c r="AZ19" s="1"/>
  <c r="AZ39"/>
  <c r="X14"/>
  <c r="X29" s="1"/>
  <c r="X65" s="1"/>
  <c r="AW38"/>
  <c r="AS41"/>
  <c r="Q11" i="3"/>
  <c r="AZ23" i="2"/>
  <c r="AZ11"/>
  <c r="AW19" l="1"/>
  <c r="AS24"/>
  <c r="AS42"/>
  <c r="AS50" s="1"/>
  <c r="AW42"/>
  <c r="AW50" s="1"/>
  <c r="AZ24"/>
  <c r="AZ42"/>
  <c r="AZ50" s="1"/>
  <c r="P19" i="3"/>
  <c r="K11"/>
  <c r="J11"/>
  <c r="P11"/>
  <c r="N18"/>
  <c r="K18"/>
  <c r="Q18"/>
  <c r="R18" s="1"/>
  <c r="P10"/>
  <c r="R10" s="1"/>
  <c r="O10"/>
  <c r="L10"/>
  <c r="BA40" i="2"/>
  <c r="BA41"/>
  <c r="AP23"/>
  <c r="BA23" s="1"/>
  <c r="AP48"/>
  <c r="AP49" s="1"/>
  <c r="AP50" s="1"/>
  <c r="BA38"/>
  <c r="BA39"/>
  <c r="H11" i="3" l="1"/>
  <c r="BA37" i="2"/>
  <c r="BA42" s="1"/>
  <c r="BA48"/>
  <c r="BA49" s="1"/>
  <c r="L11" i="3"/>
  <c r="R11"/>
  <c r="J9"/>
  <c r="J13" s="1"/>
  <c r="K9"/>
  <c r="K13" s="1"/>
  <c r="Q9"/>
  <c r="Q13" s="1"/>
  <c r="S19" l="1"/>
  <c r="E6" i="18"/>
  <c r="L9" i="3" l="1"/>
  <c r="L13" s="1"/>
  <c r="P20" l="1"/>
  <c r="E7" i="18" s="1"/>
  <c r="Q20" i="3"/>
  <c r="E8" i="18" s="1"/>
  <c r="L19" i="3"/>
  <c r="R19"/>
  <c r="P27" l="1"/>
  <c r="Q27"/>
  <c r="Q28" s="1"/>
  <c r="R27"/>
  <c r="R20"/>
  <c r="AS10" i="2"/>
  <c r="AS14" s="1"/>
  <c r="AW10"/>
  <c r="AW14" s="1"/>
  <c r="AW29" s="1"/>
  <c r="AW65" s="1"/>
  <c r="AS17"/>
  <c r="AS18"/>
  <c r="AS19" l="1"/>
  <c r="AS29" s="1"/>
  <c r="AS65" s="1"/>
  <c r="BA10"/>
  <c r="E10" i="18"/>
  <c r="E9"/>
  <c r="L18" i="3"/>
  <c r="M9"/>
  <c r="N9"/>
  <c r="O19"/>
  <c r="N20"/>
  <c r="L26"/>
  <c r="K20"/>
  <c r="M11" l="1"/>
  <c r="M13" s="1"/>
  <c r="K27"/>
  <c r="K28" s="1"/>
  <c r="N27"/>
  <c r="O18"/>
  <c r="D8" i="18"/>
  <c r="O26" i="3"/>
  <c r="O9"/>
  <c r="O25"/>
  <c r="J20"/>
  <c r="T26"/>
  <c r="N11" l="1"/>
  <c r="N13" s="1"/>
  <c r="N28" s="1"/>
  <c r="D10" i="18"/>
  <c r="M27" i="3"/>
  <c r="O27"/>
  <c r="D5" i="18"/>
  <c r="M20" i="3"/>
  <c r="D7" i="18" s="1"/>
  <c r="O20" i="3"/>
  <c r="J27"/>
  <c r="J28" s="1"/>
  <c r="L25"/>
  <c r="L27" s="1"/>
  <c r="L20"/>
  <c r="I19"/>
  <c r="T19" s="1"/>
  <c r="L28" l="1"/>
  <c r="H37" s="1"/>
  <c r="M28"/>
  <c r="D9" i="18"/>
  <c r="D6"/>
  <c r="O11" i="3"/>
  <c r="I18"/>
  <c r="I20" s="1"/>
  <c r="L37"/>
  <c r="C8" i="18"/>
  <c r="O13" i="3" l="1"/>
  <c r="S26"/>
  <c r="D11" i="18"/>
  <c r="D12" s="1"/>
  <c r="T18" i="3"/>
  <c r="O28" l="1"/>
  <c r="H38" s="1"/>
  <c r="S18"/>
  <c r="BA50" i="2"/>
  <c r="BA11" l="1"/>
  <c r="H9" i="3" l="1"/>
  <c r="G9" l="1"/>
  <c r="I9" l="1"/>
  <c r="T9" l="1"/>
  <c r="S20" l="1"/>
  <c r="G20"/>
  <c r="T20" l="1"/>
  <c r="K37"/>
  <c r="C7" i="18"/>
  <c r="F7" s="1"/>
  <c r="AN22" i="2" l="1"/>
  <c r="AN24" s="1"/>
  <c r="AN58" l="1"/>
  <c r="AN59" s="1"/>
  <c r="AN64" s="1"/>
  <c r="AP22"/>
  <c r="AP24" s="1"/>
  <c r="J59"/>
  <c r="J64" s="1"/>
  <c r="G11" i="3" l="1"/>
  <c r="I11" s="1"/>
  <c r="T11" s="1"/>
  <c r="H25"/>
  <c r="H27" s="1"/>
  <c r="BA22" i="2"/>
  <c r="BA24" s="1"/>
  <c r="AP58"/>
  <c r="AP59" s="1"/>
  <c r="AP64" s="1"/>
  <c r="S11" i="3" l="1"/>
  <c r="C10" i="18"/>
  <c r="L38" i="3"/>
  <c r="BA58" i="2"/>
  <c r="BA59" s="1"/>
  <c r="BA64" s="1"/>
  <c r="G25" i="3" l="1"/>
  <c r="S25"/>
  <c r="S27" s="1"/>
  <c r="G27" l="1"/>
  <c r="C9" i="18" s="1"/>
  <c r="F9" s="1"/>
  <c r="I25" i="3"/>
  <c r="I27" s="1"/>
  <c r="K38" l="1"/>
  <c r="T25"/>
  <c r="T27" s="1"/>
  <c r="AN17" i="2" l="1"/>
  <c r="AP17" l="1"/>
  <c r="J29"/>
  <c r="J65" s="1"/>
  <c r="BA17" l="1"/>
  <c r="AN18"/>
  <c r="AN19" s="1"/>
  <c r="AN29" s="1"/>
  <c r="AN65" s="1"/>
  <c r="AO18"/>
  <c r="AO19" s="1"/>
  <c r="AO29" s="1"/>
  <c r="AO65" s="1"/>
  <c r="G10" i="3" l="1"/>
  <c r="AP18" i="2"/>
  <c r="AP19" s="1"/>
  <c r="AP29" s="1"/>
  <c r="AP65" s="1"/>
  <c r="H10" i="3"/>
  <c r="H13" s="1"/>
  <c r="H28" s="1"/>
  <c r="G13" l="1"/>
  <c r="K36" s="1"/>
  <c r="I10"/>
  <c r="BA18" i="2"/>
  <c r="H48" i="3"/>
  <c r="L36"/>
  <c r="C6" i="18"/>
  <c r="C5" l="1"/>
  <c r="C11" s="1"/>
  <c r="C12" s="1"/>
  <c r="G28" i="3"/>
  <c r="H47" s="1"/>
  <c r="T10"/>
  <c r="I13"/>
  <c r="I28" s="1"/>
  <c r="H36" s="1"/>
  <c r="BA19" i="2"/>
  <c r="S10" i="3" s="1"/>
  <c r="I37" l="1"/>
  <c r="I38"/>
  <c r="T13"/>
  <c r="T28" s="1"/>
  <c r="M37"/>
  <c r="M36"/>
  <c r="M38"/>
  <c r="H49"/>
  <c r="I49" s="1"/>
  <c r="AX12" i="2" l="1"/>
  <c r="AX14" s="1"/>
  <c r="AX29" s="1"/>
  <c r="AX65" s="1"/>
  <c r="AZ12" l="1"/>
  <c r="AZ14" s="1"/>
  <c r="AZ29" s="1"/>
  <c r="AZ65" s="1"/>
  <c r="P9" i="3" l="1"/>
  <c r="BA12" i="2"/>
  <c r="BA14" s="1"/>
  <c r="AP67"/>
  <c r="P13" i="3" l="1"/>
  <c r="R9"/>
  <c r="R13" s="1"/>
  <c r="R28" s="1"/>
  <c r="H39" s="1"/>
  <c r="I39" s="1"/>
  <c r="S9"/>
  <c r="S13" s="1"/>
  <c r="S28" s="1"/>
  <c r="H40" s="1"/>
  <c r="I40" s="1"/>
  <c r="BA29" i="2"/>
  <c r="BA65" s="1"/>
  <c r="E5" i="18" l="1"/>
  <c r="P28" i="3"/>
  <c r="E11" i="18" l="1"/>
  <c r="E12" s="1"/>
  <c r="F5"/>
  <c r="F11" s="1"/>
  <c r="F12" s="1"/>
</calcChain>
</file>

<file path=xl/sharedStrings.xml><?xml version="1.0" encoding="utf-8"?>
<sst xmlns="http://schemas.openxmlformats.org/spreadsheetml/2006/main" count="568" uniqueCount="259">
  <si>
    <t>Nr.</t>
  </si>
  <si>
    <t xml:space="preserve">Referenca e Rezultatit me produktet e programit buxhetor                       </t>
  </si>
  <si>
    <t xml:space="preserve">Afati i zbatimit </t>
  </si>
  <si>
    <t xml:space="preserve">Institucionet përgjegjëse </t>
  </si>
  <si>
    <t>Nuk ka informacion</t>
  </si>
  <si>
    <t>Korente</t>
  </si>
  <si>
    <t>Kapitale</t>
  </si>
  <si>
    <t>Total BSH</t>
  </si>
  <si>
    <t>Total FH</t>
  </si>
  <si>
    <t>Qëllimi i Politikës I:  
Përmirësimi i Cilësisë Saktësisë dhe Konsistencës së të Dhënave të Sektorit të furnizimit me ujë dhe kanalizime</t>
  </si>
  <si>
    <t>Total Kosto</t>
  </si>
  <si>
    <t xml:space="preserve">Kosto Korente </t>
  </si>
  <si>
    <t>Kosto kapitale</t>
  </si>
  <si>
    <t>Total kosto</t>
  </si>
  <si>
    <t>Hendeku financiar
2023-2030
(në Lekë)</t>
  </si>
  <si>
    <t>Burimi i mbulimit deri ne 2022</t>
  </si>
  <si>
    <t>Qëllimi i Politikës I</t>
  </si>
  <si>
    <t>Qëllimi i Politikës II</t>
  </si>
  <si>
    <t>Qëllimi i Politikës III</t>
  </si>
  <si>
    <t>Kosto Korente</t>
  </si>
  <si>
    <t>Kosto Kapitale</t>
  </si>
  <si>
    <t>TOTALI [Leke]</t>
  </si>
  <si>
    <t>TOTALI [Euro]</t>
  </si>
  <si>
    <t>1 euro 124 Leke</t>
  </si>
  <si>
    <t>Titulli</t>
  </si>
  <si>
    <t>Programi buxhetor</t>
  </si>
  <si>
    <t xml:space="preserve">Emri i BP/dhe kodi  </t>
  </si>
  <si>
    <t>Institucioni përgjegjës</t>
  </si>
  <si>
    <t>Institucionet kontribuese</t>
  </si>
  <si>
    <t xml:space="preserve">Afati i Zbatimit </t>
  </si>
  <si>
    <t>Afati Fillimit</t>
  </si>
  <si>
    <t xml:space="preserve"> Kosto Total</t>
  </si>
  <si>
    <t>Kostot treguese/2021</t>
  </si>
  <si>
    <t>Kostot treguese/2022</t>
  </si>
  <si>
    <t>Kostot treguese/2023</t>
  </si>
  <si>
    <t>Kostot treguese/2024</t>
  </si>
  <si>
    <t>Kostot treguese/2025</t>
  </si>
  <si>
    <t>Kostot treguese totale</t>
  </si>
  <si>
    <t>Burimi I financimit</t>
  </si>
  <si>
    <t>Totali BSH</t>
  </si>
  <si>
    <t>PBA 2021-2023 (në lekë)</t>
  </si>
  <si>
    <t xml:space="preserve">Emri donatorit/Titullin e projektit </t>
  </si>
  <si>
    <t>Total Financim i Huaj</t>
  </si>
  <si>
    <t>Burimi i Financimit</t>
  </si>
  <si>
    <t xml:space="preserve">Hendeku financiar </t>
  </si>
  <si>
    <t xml:space="preserve"> Kosto Totale</t>
  </si>
  <si>
    <t>Masat</t>
  </si>
  <si>
    <t>MSHMS</t>
  </si>
  <si>
    <t>MFE</t>
  </si>
  <si>
    <t>MD</t>
  </si>
  <si>
    <t>Objektivat Specifik</t>
  </si>
  <si>
    <t>Kostot treguese</t>
  </si>
  <si>
    <t>1.2.1 Kryerja e një analize të legjislacionit shqiptar duke e krahasuar me atë të vendeve të BE-së, lidhur me bërjen të mundur që  personat që nuk dëgjojnë të marrin leje drejtimi automjeti. Diskutim publik me prezantim të shembujve të praktikave të mira në fushën e lëshimit të lejeve për drejtim automjeti për personat që nuk dëgjojnë. Zbatimi i ndërhyrjeve ligjore.</t>
  </si>
  <si>
    <t>1.2.2 Rishikimi i legjislacionit që lidhet me rimbursimin e të gjitha llojeve të transportit dhe mundësinë për financim për të gjitha kategoritë e personave me aftësi të kufizuara.</t>
  </si>
  <si>
    <t>1.3.1 Rishikimi i Ligjit “Për mënyrën e ofrimit të shërbimeve publike në sportel në Republikën e Shqipërisë” dhe Vendimi nr. 673 dt. 22.11.2017 i Këshillit të Ministrave për riorganizimin e Agjencisë Kombëtare të Shoqërisë së Informacionit, i ndryshuar,me qëllim përfshirjen në to të elementeve të aksesueshmërisë në informacion e komunikim për personat me aftësi të kufizuara.</t>
  </si>
  <si>
    <t>1.3.2 Adaptimi i standardeve ndërkombëtare të sigurimit të aksesueshmërisë në TIK në portale dhe sportele qeveritare.</t>
  </si>
  <si>
    <t>Buxheti 2024-2026 (në lekë)</t>
  </si>
  <si>
    <t>Institucionet përgjegjegjëse</t>
  </si>
  <si>
    <t>Kosto Indiktive Totale</t>
  </si>
  <si>
    <t>Hendeku financiar
2021-2025
(në Lekë)</t>
  </si>
  <si>
    <t>Institucioni kontribues</t>
  </si>
  <si>
    <t>Afati Mbarimit</t>
  </si>
  <si>
    <t>PBA 2021-2023 ( në Lekë)</t>
  </si>
  <si>
    <t>Kosto totale ne EUR
(kursi kembimit: 1 EUR = 124ALL)</t>
  </si>
  <si>
    <t>Hendeku Financiar</t>
  </si>
  <si>
    <t>Natyra/ Tipologjia e Kostove</t>
  </si>
  <si>
    <t>Qëllimi i Politikave</t>
  </si>
  <si>
    <t>Kostoja Totale</t>
  </si>
  <si>
    <t xml:space="preserve">Kosto për tu </t>
  </si>
  <si>
    <t>Planifikuar në</t>
  </si>
  <si>
    <t>Kostot e Planifikuara</t>
  </si>
  <si>
    <r>
      <t xml:space="preserve">Nevojat  (në </t>
    </r>
    <r>
      <rPr>
        <b/>
        <sz val="11"/>
        <color theme="1"/>
        <rFont val="Arial"/>
        <family val="2"/>
      </rPr>
      <t>Lek)</t>
    </r>
  </si>
  <si>
    <t>Kosto totale te PKV</t>
  </si>
  <si>
    <t>Institucionet përgjegjëse</t>
  </si>
  <si>
    <r>
      <t>N</t>
    </r>
    <r>
      <rPr>
        <sz val="11"/>
        <color theme="0"/>
        <rFont val="Calibri"/>
        <family val="2"/>
      </rPr>
      <t>ë</t>
    </r>
    <r>
      <rPr>
        <sz val="5.5"/>
        <color theme="0"/>
        <rFont val="Calibri"/>
        <family val="2"/>
      </rPr>
      <t xml:space="preserve"> %</t>
    </r>
  </si>
  <si>
    <t>Kostot treguese/2026</t>
  </si>
  <si>
    <t>Kostot treguese/2027</t>
  </si>
  <si>
    <t>Kostot treguese/2028</t>
  </si>
  <si>
    <t>Kostot treguese/2029</t>
  </si>
  <si>
    <t>Kostot treguese/2030</t>
  </si>
  <si>
    <t>Buxheti 2024-2030 (në lekë)</t>
  </si>
  <si>
    <t>I.1</t>
  </si>
  <si>
    <t>I.1.1</t>
  </si>
  <si>
    <t>I.1.2</t>
  </si>
  <si>
    <t>I.1.3</t>
  </si>
  <si>
    <t>Kosto treguese Objektivi specifik I.1</t>
  </si>
  <si>
    <t>I.2</t>
  </si>
  <si>
    <t>I.2.1</t>
  </si>
  <si>
    <t>I.2.2</t>
  </si>
  <si>
    <t>I.3.1</t>
  </si>
  <si>
    <t>I.3.2</t>
  </si>
  <si>
    <t>II.1</t>
  </si>
  <si>
    <t>II.1.1</t>
  </si>
  <si>
    <t>II.1.2</t>
  </si>
  <si>
    <t>II.1.3</t>
  </si>
  <si>
    <t>II.1.4</t>
  </si>
  <si>
    <t>II.1.5</t>
  </si>
  <si>
    <t>II.2</t>
  </si>
  <si>
    <t>II.2.1</t>
  </si>
  <si>
    <t>III.1.1</t>
  </si>
  <si>
    <t>III.2</t>
  </si>
  <si>
    <t>III.2.1</t>
  </si>
  <si>
    <t>Hendeku financiar
2021-2030
(në Lekë)</t>
  </si>
  <si>
    <t>Burimi i Financimit (2024-2030)</t>
  </si>
  <si>
    <t>2021-2030</t>
  </si>
  <si>
    <t>Financim i Huaj /dhe burime të tjera  (në  lekë)</t>
  </si>
  <si>
    <r>
      <t>Financim i Huaj/Burime t</t>
    </r>
    <r>
      <rPr>
        <sz val="11"/>
        <color theme="0"/>
        <rFont val="Calibri"/>
        <family val="2"/>
      </rPr>
      <t>ë tjera</t>
    </r>
    <r>
      <rPr>
        <sz val="11"/>
        <color theme="0"/>
        <rFont val="Calibri"/>
        <family val="2"/>
        <scheme val="minor"/>
      </rPr>
      <t xml:space="preserve"> </t>
    </r>
  </si>
  <si>
    <r>
      <t>Burime t</t>
    </r>
    <r>
      <rPr>
        <b/>
        <sz val="9"/>
        <color rgb="FFFFFFFF"/>
        <rFont val="Calibri"/>
        <family val="2"/>
      </rPr>
      <t>ë</t>
    </r>
    <r>
      <rPr>
        <b/>
        <sz val="9"/>
        <color rgb="FFFFFFFF"/>
        <rFont val="Arial"/>
        <family val="2"/>
      </rPr>
      <t xml:space="preserve"> tjera dhe Donatoret</t>
    </r>
  </si>
  <si>
    <t>PBA 2021-2023/</t>
  </si>
  <si>
    <r>
      <t>Financim i Huaj/Burime t</t>
    </r>
    <r>
      <rPr>
        <b/>
        <sz val="12"/>
        <color rgb="FF000000"/>
        <rFont val="Calibri"/>
        <family val="2"/>
      </rPr>
      <t>ë</t>
    </r>
    <r>
      <rPr>
        <b/>
        <sz val="12"/>
        <color rgb="FF000000"/>
        <rFont val="Times New Roman"/>
        <family val="1"/>
      </rPr>
      <t xml:space="preserve"> tjera (në lekë)</t>
    </r>
  </si>
  <si>
    <t>Financim i Huaj/Burime të tjera (në lekë)</t>
  </si>
  <si>
    <t>Burimi i financimit</t>
  </si>
  <si>
    <t>MB</t>
  </si>
  <si>
    <t>Kosto treguese Objektivi specifik I.2</t>
  </si>
  <si>
    <t>I.3</t>
  </si>
  <si>
    <t>Kosto Objektivi specifik I.3</t>
  </si>
  <si>
    <t>Kosto Objektivi specifik II.1</t>
  </si>
  <si>
    <t>Kosto Objektivi specifik II.2</t>
  </si>
  <si>
    <t>Kosto totale Qëllimi i Politikës II (objektiva specifike II.1+II.2)</t>
  </si>
  <si>
    <t>III.1</t>
  </si>
  <si>
    <t>Kosto Objektivi specifik III.1</t>
  </si>
  <si>
    <t>Kosto Objektivi specifik III.2</t>
  </si>
  <si>
    <r>
      <rPr>
        <b/>
        <sz val="12"/>
        <color indexed="10"/>
        <rFont val="Times New Roman"/>
        <family val="1"/>
      </rPr>
      <t xml:space="preserve">Kosto totale Qëllimi i Politikës I </t>
    </r>
    <r>
      <rPr>
        <sz val="12"/>
        <color theme="1"/>
        <rFont val="Times New Roman"/>
        <family val="1"/>
      </rPr>
      <t xml:space="preserve">
(objektiva specifike I.1+I.2+I.3)</t>
    </r>
  </si>
  <si>
    <r>
      <rPr>
        <b/>
        <sz val="12"/>
        <color indexed="10"/>
        <rFont val="Times New Roman"/>
        <family val="1"/>
      </rPr>
      <t xml:space="preserve">Kosto totale Qëllimi i Politikës II </t>
    </r>
    <r>
      <rPr>
        <sz val="12"/>
        <color theme="1"/>
        <rFont val="Times New Roman"/>
        <family val="1"/>
      </rPr>
      <t xml:space="preserve">
(objektiva specifike II.1+ II.2)</t>
    </r>
  </si>
  <si>
    <t>Objektivi Specifik:  Ofrimi i shërbimeve të përkujdesit shoqëror cilësore dhe miqësore ndaj personave LGBTI+</t>
  </si>
  <si>
    <t xml:space="preserve">Ndërtimi/fuqizimi i kapaciteteve të nëpunëseve dhe nëpunësve civilë për të respektuar të drejtat njerëzore të personave LGBTI+ </t>
  </si>
  <si>
    <t>Përmirësimi i fokusit të shërbimeve mbështetëse të specializuara dhe kthimi i tyre në shërbime plotësisht miqësore edhe për personat LGBTI+</t>
  </si>
  <si>
    <t>Mbulimi i nevojave për strehim afatgjatë dhe të përshtatshëm, në përputhje me legjislacionin në fuqi, për personat LGBTI+</t>
  </si>
  <si>
    <t>Mbulim i nevojave për këshillim psiko-emocional dhe këshillim familjar per personat LGBTI+ dhe familjet e tyre</t>
  </si>
  <si>
    <t>I.1.4</t>
  </si>
  <si>
    <t xml:space="preserve">ASPA </t>
  </si>
  <si>
    <t>MSHMS, ministritë e linjës, NJVV, AP, KMD, OJF, Org. ndërkombëtare</t>
  </si>
  <si>
    <t>6-M-II 2027</t>
  </si>
  <si>
    <t xml:space="preserve">6-M-II 2021 </t>
  </si>
  <si>
    <t xml:space="preserve">6-M-II 2022 
</t>
  </si>
  <si>
    <t xml:space="preserve">6-M-II 2021 
</t>
  </si>
  <si>
    <t>Objektivi Specifik:  Zvogëlimi i pabarazive dhe diskriminimit të personave LGBTI+ në arsim</t>
  </si>
  <si>
    <t>Ndërtimi/fuqizimi i kapaciteteve të profesionisteve dhe profesionistëve në sistemin arsimor parauniversitar për të luftuar pabarazitë dhe diskriminimin e personave LGBTI+ në arsim.</t>
  </si>
  <si>
    <t xml:space="preserve">Përgatitja e një brezi të ri profesionistesh e profesionistësh me njohuritë e duhura mbi çështjet LGBTI+ dhe repektimin e të drejtave njerëzore të personave LGBTI+  </t>
  </si>
  <si>
    <t xml:space="preserve">MSHMS </t>
  </si>
  <si>
    <t>NJVV, AP, KMD, OJF, Org. ndërkombëtare</t>
  </si>
  <si>
    <t>MF, MB/AMVV, NJVV, OJF, Org. ndërkombëtare</t>
  </si>
  <si>
    <t>MB/AMVV, NJVV, MFE, OJF, Org.ndërkombëtare</t>
  </si>
  <si>
    <t xml:space="preserve">6-M-I 2022 
</t>
  </si>
  <si>
    <t xml:space="preserve">6-M-I 2023
</t>
  </si>
  <si>
    <t>MASR</t>
  </si>
  <si>
    <t>MSHMS, NJVV, OJF, Org.ndërkombëtare</t>
  </si>
  <si>
    <t>IAL</t>
  </si>
  <si>
    <t>MASR, NJVV, MSHMS, OJF, Org.ndërkombëtare</t>
  </si>
  <si>
    <t>Fuqizimi i kapaciteteve të profesionisteve dhe profesionistëve të shërbimit të kujdesit shëndetësor parësor, për trajtimin në mënyrën e duhur dhe ofrimin e shërbimeve shëndetësore cilësore për personat LGBTI+.</t>
  </si>
  <si>
    <t>Ofrimi i shërbimeve miqësore, efektive dhe sipas standardeve për personat LGBTI+, sidomos për ata që pësojnë diskriminim të shumëfishtë brenda këtij grupi</t>
  </si>
  <si>
    <t xml:space="preserve">OSHKSH/NJVKSH, NJVV, OJF, Org. ndërkombëtare
</t>
  </si>
  <si>
    <t>OSHKSH/NJVKSH, NJVV, KMD, OJF, Org. ndërkombëtare</t>
  </si>
  <si>
    <t>Objektivi Specifik: Garantimi i aksesit për  personat LGBTI+ në shërbimet e kujdesit shëndetësor, në të gjithë vendin.</t>
  </si>
  <si>
    <t>Objektivi Specifik: Zvogëlimi i barrierave që i mbajnë personat  LGBTI+ larg tregut të punës si dhe rritja e aksesit të tyre për punë të denjë edhe në sektorët jo-tradicionalë të punësimit, (në veçanti në shkencë, teknologji, inxhinieri, matematikë).</t>
  </si>
  <si>
    <t>Nxitja e personave LGBTI+ të besojnë dhe aplikojnë për shërbimet e ofruara në fushën e punësimit dhe zhvillimit të sipërmarrjeve</t>
  </si>
  <si>
    <t>Kosto Objektivi specifik I.4</t>
  </si>
  <si>
    <t>Kosto totale Qëllimi i Politikës I (objektiva specifike I.1+I.2+I.3+1.4)</t>
  </si>
  <si>
    <t>I.4.1</t>
  </si>
  <si>
    <t>AKPA</t>
  </si>
  <si>
    <t xml:space="preserve">AKAFP, AIDA, BDHTI,
MFE,OJF, org. ndërkombëtare
</t>
  </si>
  <si>
    <t>6M-I- 2022</t>
  </si>
  <si>
    <t xml:space="preserve">6M-II- 2027 </t>
  </si>
  <si>
    <t>Përmirësimi i legjislacionit penal për mbrojtje të personave LGBTI+ nga krimi i urrejtjes, gjuha e urrejtjes dhe dhuna (rishikimi i Kodit Penal)</t>
  </si>
  <si>
    <t>Përmirësimi i legjislacionit familjar (Kodi i Familjes) duke konsideruar edhe të drejtën ndërkombëtare private për të rregulluar njohjen e lidhjeve familjare në situata ndërkufitare.</t>
  </si>
  <si>
    <t>Përgatitja e  disa ligjeve të reja për mbrojtjen e të drejtave të njeriut të personave LGBTI+, si Ligji për Njohjen e Identitetit Gjinor, aktet nënligjore për mbrojtjen e personave interseks në Shqipëri, si dhe rishikimi i disa ligjeve ekzistuese.</t>
  </si>
  <si>
    <t>Përmirësimi i legjilsacionit në fushën e punësimit dhe përfshirja në të qartësisht e personave LGBTI+ si një grup që i përfiton të gjitha shërbimet e ofruara në fushën e punësimit dhe formimit profesional</t>
  </si>
  <si>
    <t>Analiza, përgatitja dhe miratimi i ndryshimeve të tjera ligjoire në përputhje dhe me standardet ( Ligjit për Azilin, Ligjit për Gjendjen Civile, ), etj</t>
  </si>
  <si>
    <t>AP, KMD, MSHMS, MB, OJF, org. ndërkombëtare</t>
  </si>
  <si>
    <t>6M-II- 2024</t>
  </si>
  <si>
    <t>Objektivi Specifik: Përforcimi i mbrojtjes ligjore për personat LGBTIQ kundër krimit të urrejtjes, gjuhës së urrejtjes dhe dhunës, nëpërmjet rishikimit dhe harmonizimit të legjilslacionit kombëtar me standardet evropiane/ndërkombëtare</t>
  </si>
  <si>
    <t xml:space="preserve">Objektivi Specifik:  Zbatimi me profesionalizem dhe pa paragjykime i legjislacionit për të luftuar diskriminimin dhe krimin e urrejtjes ndaj personave LGBTI+. </t>
  </si>
  <si>
    <t>Përgatitja e raportit mbi diskriminimin dhe krimet e urrejtjes kundër personave LGBTI+, në përputhje me standardet ndërkombëtare sipas KE.</t>
  </si>
  <si>
    <t>Krijimi i një mjedisi lehtësues për denoncimin e krimeve të urrejtjes dhe diskriminimit kundër personave LGBTI+ në ambjentet e PSHSH</t>
  </si>
  <si>
    <t>Trajnimi i profesionisteve dhe profesionistëve të Zyrave për Ndihmë Juridike Falas, si dhe i OJF-ve dhe Klinikave të Ligjit të licensuara për ofrimin e ndihmës juridike, me qëllim ofrimin e shërbimeve të ndjeshme ndaj personave LGBTI+</t>
  </si>
  <si>
    <t>Monitorimi dhe vlerësimi i zbatimit të PKV LGBTI+ 2021 - 2027</t>
  </si>
  <si>
    <t>II.2.2</t>
  </si>
  <si>
    <t>II.2.3</t>
  </si>
  <si>
    <t>II.2.4</t>
  </si>
  <si>
    <t>MD, AP, KMD,  MB, OJF, org. ndërkombëtare</t>
  </si>
  <si>
    <t>MD, AP, KMD, MSHMS, MB, OJF, org. ndërkombëtare</t>
  </si>
  <si>
    <t>6M-I- 2024</t>
  </si>
  <si>
    <t>6M-II- 2027</t>
  </si>
  <si>
    <t>6M-II- 2023</t>
  </si>
  <si>
    <t>6M-I- 2023</t>
  </si>
  <si>
    <t>6M-II- 2025</t>
  </si>
  <si>
    <t>KMD</t>
  </si>
  <si>
    <t>MD / Drejtoria e Ndihmës JuridikeFalas</t>
  </si>
  <si>
    <t>AP, MD, MB/PSHSH, Prokuroria e Pergjithshme, MSHMS, NJVV, OJF, Org. ndërkombëtare</t>
  </si>
  <si>
    <t>PSHSH, NJVV, org. ndërkombëtare</t>
  </si>
  <si>
    <t>Dhoma Kombëtare e Avokatisë, KMD, AP, org. ndërkombëtare</t>
  </si>
  <si>
    <t>Të gjitha institucionet përgjegjëse apo mbështetëse në zbatim</t>
  </si>
  <si>
    <t>6M-I- 2027</t>
  </si>
  <si>
    <t>Kosto totale Qëllimi i Politikës III (objektiva specifike III.1+III.2)</t>
  </si>
  <si>
    <t xml:space="preserve">Qëllimi strategjik I. Përmirësimi i aksesit të personave LGBTI+ në shërbime publike dhe shërbime mbështetëse të specializuara efektive, cilësore dhe të disponueshme në mbarë vendin, në përputhje me nevojat specfike të tyre dhe me standarde kombëtare të harmonizuara me ato evropiane/ndërkombëtare. </t>
  </si>
  <si>
    <t xml:space="preserve">Qëllimi strategjik II.Garantimi i mbrojtjes dhe sigurisë për personat LGBTI+ përmes përmirësimit të kuadrit ligjor, zbatimit efektiv të tij, si dhe rritjes së aksesit të personave LGBTI+ në sistemin e drejtësisë </t>
  </si>
  <si>
    <t>Qëllimi strategjik  III. Krijimi i një shoqërie gjithëpërfshirëse, pranuese dhe jo-diskriminuese kundrejt personave LGBTI+ në Shqipëri</t>
  </si>
  <si>
    <t>Objektivi specifik: Edukimi i shoqërisë me parimet e barazisë, gjithëpërfshirjes dhe mosdiskriminimit kundrejt personave LGBTI+</t>
  </si>
  <si>
    <t xml:space="preserve">Informimi dhe edukimi i vazhdueshëm i shoqërisë me parimet e barazisë, mosdiskriminimit dhe pranimit të personave LGBTI+ në Shqipëri </t>
  </si>
  <si>
    <t>Objektivi specifik: Përmirësimi i ndërgjegjësimit për çështjet LGBTI+ midis punëdhënësve privatë.</t>
  </si>
  <si>
    <t>.Krijimii një mjedisi biznesi privat miqësor dhe pranues kundrejt personave LGBTI+ në Shqipëri</t>
  </si>
  <si>
    <t xml:space="preserve">Kosto totale e Planit të Veprimit = QP I + QP II + QP III </t>
  </si>
  <si>
    <t>KMD, AP, Ministritë e linjës, NJVV, OJF, org. ndërkombëtare, mediat, akademia</t>
  </si>
  <si>
    <t xml:space="preserve">MFE </t>
  </si>
  <si>
    <t>Dhoma e Tregëtisë, KMD, AP, MSHMS, OJF, org. ndërkombëtare</t>
  </si>
  <si>
    <r>
      <rPr>
        <b/>
        <u/>
        <sz val="12"/>
        <color indexed="8"/>
        <rFont val="Times New Roman"/>
        <family val="1"/>
      </rPr>
      <t>Objektivi Specifik I.1</t>
    </r>
    <r>
      <rPr>
        <u/>
        <sz val="12"/>
        <color indexed="8"/>
        <rFont val="Times New Roman"/>
        <family val="1"/>
      </rPr>
      <t>:</t>
    </r>
    <r>
      <rPr>
        <sz val="12"/>
        <color indexed="8"/>
        <rFont val="Times New Roman"/>
        <family val="1"/>
      </rPr>
      <t xml:space="preserve">  Ofrimi i shërbimeve të përkujdesit shoqëror cilësore dhe miqësore ndaj personave LGBTI+</t>
    </r>
  </si>
  <si>
    <r>
      <rPr>
        <b/>
        <u/>
        <sz val="12"/>
        <color indexed="8"/>
        <rFont val="Times New Roman"/>
        <family val="1"/>
      </rPr>
      <t>Objektivi Specifik I.2</t>
    </r>
    <r>
      <rPr>
        <sz val="12"/>
        <color indexed="8"/>
        <rFont val="Times New Roman"/>
        <family val="1"/>
      </rPr>
      <t>:   Zvogëlimi i pabarazive dhe diskriminimit të personave LGBTI+ në arsim</t>
    </r>
  </si>
  <si>
    <r>
      <rPr>
        <b/>
        <u/>
        <sz val="12"/>
        <color indexed="8"/>
        <rFont val="Times New Roman"/>
        <family val="1"/>
      </rPr>
      <t>Objektivi Specifik I.3</t>
    </r>
    <r>
      <rPr>
        <sz val="12"/>
        <color indexed="8"/>
        <rFont val="Times New Roman"/>
        <family val="1"/>
      </rPr>
      <t>:Garantimi i aksesit për  personat LGBTI+ në shërbimet e kujdesit shëndetësor, në të gjithë vendin.</t>
    </r>
  </si>
  <si>
    <t>I.4.</t>
  </si>
  <si>
    <r>
      <rPr>
        <b/>
        <u/>
        <sz val="12"/>
        <color indexed="8"/>
        <rFont val="Times New Roman"/>
        <family val="1"/>
      </rPr>
      <t>Objektivi Specifik I.4</t>
    </r>
    <r>
      <rPr>
        <sz val="12"/>
        <color indexed="8"/>
        <rFont val="Times New Roman"/>
        <family val="1"/>
      </rPr>
      <t>:Zvogëlimi i barrierave që i mbajnë personat  LGBTI+ larg tregut të punës si dhe rritja e aksesit të tyre për punë të denjë edhe në sektorët jo-tradicionalë të punësimit, (në veçanti në shkencë, teknologji, inxhinieri, matematikë).</t>
    </r>
  </si>
  <si>
    <t>MSHMS, ministritë e linjës, AMVV, NJVV, AP, KMD, OJF, Org. ndërkombëtare</t>
  </si>
  <si>
    <t>MARS,  IAL</t>
  </si>
  <si>
    <t>ASPA, MSHMS</t>
  </si>
  <si>
    <t>MSHMS, MARS, NJVV, OJF, Org.ndërkombëtare</t>
  </si>
  <si>
    <t>AKPA, MSHMS, ISSH, NJVV, MFE,OJF, org. ndërkombëtare</t>
  </si>
  <si>
    <t xml:space="preserve">Qëllimi strategjik I: Përmirësimi i aksesit të personave LGBTI+ në shërbime publike dhe shërbime mbështetëse të specializuara efektive, cilësore dhe të disponueshme në mbarë vendin, në përputhje me nevojat specfike të tyre dhe me standarde kombëtare të harmonizuara me ato evropiane/ndërkombëtare. </t>
  </si>
  <si>
    <t xml:space="preserve">Qëllimi strategjik 2: Garantimi i mbrojtjes dhe sigurisë për personat LGBTI+ përmes përmirësimit të kuadrit ligjor, zbatimit efektiv të tij, si dhe rritjes së aksesit të personave LGBTI+ në sistemin e drejtësisë </t>
  </si>
  <si>
    <r>
      <rPr>
        <b/>
        <u/>
        <sz val="12"/>
        <color indexed="8"/>
        <rFont val="Times New Roman"/>
        <family val="1"/>
      </rPr>
      <t>Objektivi Specifik II.1</t>
    </r>
    <r>
      <rPr>
        <sz val="12"/>
        <color indexed="8"/>
        <rFont val="Times New Roman"/>
        <family val="1"/>
      </rPr>
      <t>: Përforcimi i mbrojtjes ligjore për personat LGBTIQ kundër krimit të urrejtjes, gjuhës së urrejtjes dhe dhunës, nëpërmjet rishikimit dhe harmonizimit të legjilslacionit kombëtar me standardet evropiane/ndërkombëtare</t>
    </r>
  </si>
  <si>
    <r>
      <rPr>
        <b/>
        <u/>
        <sz val="12"/>
        <color indexed="8"/>
        <rFont val="Times New Roman"/>
        <family val="1"/>
      </rPr>
      <t>Objektivi Specifik II.2</t>
    </r>
    <r>
      <rPr>
        <sz val="12"/>
        <color indexed="8"/>
        <rFont val="Times New Roman"/>
        <family val="1"/>
      </rPr>
      <t xml:space="preserve">: Zbatimi me profesionalizem dhe pa paragjykime i legjislacionit për të luftuar diskriminimin dhe krimin e urrejtjes ndaj personave LGBTI+. </t>
    </r>
  </si>
  <si>
    <t>MD, MSHMS, MFE, MB</t>
  </si>
  <si>
    <t>MD, MSHMS, KMD, MB</t>
  </si>
  <si>
    <t>AP, MD, MB/PSHSH, Prokuroria e Pergjithshme, Dhoma Kombëtare e Avokatisë, MSHMS, NJVV, OJF, Org. ndërkombëtare</t>
  </si>
  <si>
    <t>Qëllimi strategjik III: Krijimi i një shoqërie gjithëpërfshirëse, pranuese dhe jo-diskriminuese kundrejt personave LGBTI+ në Shqipëri</t>
  </si>
  <si>
    <r>
      <rPr>
        <b/>
        <u/>
        <sz val="12"/>
        <color indexed="8"/>
        <rFont val="Times New Roman"/>
        <family val="1"/>
      </rPr>
      <t>Objektivi specifik III.1</t>
    </r>
    <r>
      <rPr>
        <sz val="12"/>
        <color indexed="8"/>
        <rFont val="Times New Roman"/>
        <family val="1"/>
      </rPr>
      <t>: Edukimi i shoqërisë me parimet e barazisë, gjithëpërfshirjes dhe mosdiskriminimit kundrejt personave LGBTI+</t>
    </r>
  </si>
  <si>
    <r>
      <rPr>
        <b/>
        <u/>
        <sz val="12"/>
        <color indexed="8"/>
        <rFont val="Times New Roman"/>
        <family val="1"/>
      </rPr>
      <t>Objektivi specifik III.2</t>
    </r>
    <r>
      <rPr>
        <sz val="12"/>
        <color indexed="8"/>
        <rFont val="Times New Roman"/>
        <family val="1"/>
      </rPr>
      <t>:Përmirësimi i ndërgjegjësimit për çështjet LGBTI+ midis punëdhënësve privatë.</t>
    </r>
  </si>
  <si>
    <r>
      <rPr>
        <b/>
        <sz val="12"/>
        <color indexed="10"/>
        <rFont val="Times New Roman"/>
        <family val="1"/>
      </rPr>
      <t xml:space="preserve">Kosto totale Qëllimi i Politikës III </t>
    </r>
    <r>
      <rPr>
        <sz val="12"/>
        <color theme="1"/>
        <rFont val="Times New Roman"/>
        <family val="1"/>
      </rPr>
      <t xml:space="preserve">
(objektiva specifike III.1+III.2)</t>
    </r>
  </si>
  <si>
    <t>Kosto totale (QS I+QS II+QS III+)</t>
  </si>
  <si>
    <t>Hendek financiar 2021-2027</t>
  </si>
  <si>
    <t>PBA 2021-2023</t>
  </si>
  <si>
    <t>PBA 2024-2027</t>
  </si>
  <si>
    <t>Financim nga EU per Hartimin e kurikulave</t>
  </si>
  <si>
    <t>EU "per mbeshtetjen e STREHA" dhe GF "Projekti I Fondit Global per AIDS/TB dhe Malaria"</t>
  </si>
  <si>
    <t>Financuar nga donatore te tjere</t>
  </si>
  <si>
    <t>Eu per mbeshtje ne legjislacion dhe donatore te tjere</t>
  </si>
  <si>
    <t>NJQV</t>
  </si>
  <si>
    <t>ASPA</t>
  </si>
  <si>
    <t>10430 Përkujdesja Sociale,</t>
  </si>
  <si>
    <t>Arsimi i Mesem (i pergjithshem) 09230</t>
  </si>
  <si>
    <t>Arsimi i larte 09450</t>
  </si>
  <si>
    <t xml:space="preserve">7450 Shendeti Publik ; 07220 Shërbime të Kujdesit Shëndetësor Parësor </t>
  </si>
  <si>
    <t>Planifkim Menaxhim Administrim 01110 ; 10430 Përkujdesja Sociale,</t>
  </si>
  <si>
    <t>Planifkim Menaxhim Administrim 01110 ;Tregu i Punes 10550</t>
  </si>
  <si>
    <t xml:space="preserve">1091001,KOM MBR DISKRIM </t>
  </si>
  <si>
    <t>Policia e Shtetit 03140</t>
  </si>
  <si>
    <t>Ndihma Juridike 03310 ;10430 Përkujdesja Sociale,</t>
  </si>
  <si>
    <t>10430 Përkujdesja Sociale, 7450  Shendeti Publik, Arti dhe Kultura 08230</t>
  </si>
  <si>
    <t>Tregu i Punes 10550</t>
  </si>
  <si>
    <t>7450 Shendeti Publik, QKEV</t>
  </si>
  <si>
    <t xml:space="preserve"> Tregu i Punes 10550 AKPA</t>
  </si>
  <si>
    <t>II. Programi buxhetor që kontribuon për qëllimin e politikës: 10430 Përkujdesja Sociale, Arsimi i Mesem (i pergjithshem) 09230, Arsimi i larte 09450, 7450 Shendeti Publik, QKEV, 7450 Shendeti Publik ; 07220 Shërbime të Kujdesit Shëndetësor Parësor,  Tregu i Punes 10550 AKPA</t>
  </si>
  <si>
    <t>II. Programi buxhetor që kontribuon për qëllimin e politikës: 10430 Përkujdesja Sociale, Tregu i Punes 10550, 1091001,KOM MBR DISKRIM, Policia e Shtetit 03140, Ndihma Juridike 03310</t>
  </si>
  <si>
    <t>III. Programi buxhetor që kontribuon për qëllimin e politikës: 10430 Përkujdesja Sociale, 7450  Shendeti Publik, Arti dhe Kultura 08230, Tregu i Punes 10550</t>
  </si>
  <si>
    <t xml:space="preserve">GAP </t>
  </si>
  <si>
    <t>Plani Kombetar I  Veprimit per personat LGBIT+ (2021-2027)</t>
  </si>
  <si>
    <t xml:space="preserve">PI:  Përmirësimi i aksesit të personave LGBTI+ në shërbime publike dhe shërbime mbështetëse të specializuara efektive, cilësore dhe të disponueshme në mbarë vendin, në përputhje me nevojat specfike të tyre dhe me standarde kombëtare të harmonizuara me ato evropiane/ndërkombëtare. </t>
  </si>
  <si>
    <t xml:space="preserve">P II: Garantimi i mbrojtjes dhe sigurisë për personat LGBTI+ përmes përmirësimit të kuadrit ligjor, zbatimit efektiv të tij, si dhe rritjes së aksesit të personave LGBTI+ në sistemin e drejtësisë </t>
  </si>
  <si>
    <t>P III: Krijimi i një shoqërie gjithëpërfshirëse, pranuese dhe jo-diskriminuese kundrejt personave LGBTI+ në Shqipëri</t>
  </si>
  <si>
    <t>2021-2027</t>
  </si>
  <si>
    <t xml:space="preserve"> Buxhetin 2024-2027</t>
  </si>
</sst>
</file>

<file path=xl/styles.xml><?xml version="1.0" encoding="utf-8"?>
<styleSheet xmlns="http://schemas.openxmlformats.org/spreadsheetml/2006/main">
  <numFmts count="5">
    <numFmt numFmtId="41" formatCode="_(* #,##0_);_(* \(#,##0\);_(* &quot;-&quot;_);_(@_)"/>
    <numFmt numFmtId="43" formatCode="_(* #,##0.00_);_(* \(#,##0.00\);_(* &quot;-&quot;??_);_(@_)"/>
    <numFmt numFmtId="164" formatCode="_-* #,##0.00_-;\-* #,##0.00_-;_-* &quot;-&quot;??_-;_-@_-"/>
    <numFmt numFmtId="165" formatCode="_(* #,##0_);_(* \(#,##0\);_(* &quot;-&quot;??_);_(@_)"/>
    <numFmt numFmtId="166" formatCode="0.0%"/>
  </numFmts>
  <fonts count="59">
    <font>
      <sz val="11"/>
      <color theme="1"/>
      <name val="Calibri"/>
      <family val="2"/>
      <scheme val="minor"/>
    </font>
    <font>
      <sz val="10"/>
      <name val="Arial"/>
      <family val="2"/>
      <charset val="238"/>
    </font>
    <font>
      <sz val="10"/>
      <name val="Arial"/>
      <family val="2"/>
    </font>
    <font>
      <sz val="8"/>
      <name val="Calibri"/>
      <family val="2"/>
    </font>
    <font>
      <sz val="11"/>
      <color theme="1"/>
      <name val="Calibri"/>
      <family val="2"/>
      <scheme val="minor"/>
    </font>
    <font>
      <sz val="11"/>
      <color theme="0"/>
      <name val="Calibri"/>
      <family val="2"/>
      <scheme val="minor"/>
    </font>
    <font>
      <sz val="12"/>
      <color theme="1"/>
      <name val="Calibri"/>
      <family val="2"/>
      <scheme val="minor"/>
    </font>
    <font>
      <b/>
      <sz val="11"/>
      <color theme="1"/>
      <name val="Calibri"/>
      <family val="2"/>
      <scheme val="minor"/>
    </font>
    <font>
      <sz val="12"/>
      <color rgb="FF000000"/>
      <name val="Times New Roman"/>
      <family val="1"/>
    </font>
    <font>
      <b/>
      <sz val="12"/>
      <color rgb="FF000000"/>
      <name val="Times New Roman"/>
      <family val="1"/>
    </font>
    <font>
      <sz val="12"/>
      <color theme="1"/>
      <name val="Times New Roman"/>
      <family val="1"/>
    </font>
    <font>
      <b/>
      <sz val="9"/>
      <color theme="1"/>
      <name val="Times New Roman"/>
      <family val="1"/>
    </font>
    <font>
      <sz val="9"/>
      <color theme="1"/>
      <name val="Times New Roman"/>
      <family val="1"/>
    </font>
    <font>
      <b/>
      <sz val="11"/>
      <color rgb="FFFF0000"/>
      <name val="Calibri"/>
      <family val="2"/>
      <scheme val="minor"/>
    </font>
    <font>
      <sz val="9"/>
      <color theme="1"/>
      <name val="Arial"/>
      <family val="2"/>
    </font>
    <font>
      <sz val="9"/>
      <color rgb="FF000000"/>
      <name val="Arial"/>
      <family val="2"/>
    </font>
    <font>
      <b/>
      <sz val="9"/>
      <color rgb="FF000000"/>
      <name val="Arial"/>
      <family val="2"/>
    </font>
    <font>
      <b/>
      <sz val="9"/>
      <color theme="1"/>
      <name val="Arial"/>
      <family val="2"/>
    </font>
    <font>
      <b/>
      <i/>
      <sz val="9"/>
      <color rgb="FFFF0000"/>
      <name val="Arial"/>
      <family val="2"/>
    </font>
    <font>
      <b/>
      <sz val="9"/>
      <color rgb="FFFFFFFF"/>
      <name val="Arial"/>
      <family val="2"/>
    </font>
    <font>
      <b/>
      <i/>
      <sz val="9"/>
      <color rgb="FF000000"/>
      <name val="Arial"/>
      <family val="2"/>
    </font>
    <font>
      <b/>
      <sz val="14"/>
      <color rgb="FF0070C0"/>
      <name val="Calibri"/>
      <family val="2"/>
      <scheme val="minor"/>
    </font>
    <font>
      <b/>
      <sz val="11"/>
      <color theme="1"/>
      <name val="Arial"/>
      <family val="2"/>
    </font>
    <font>
      <b/>
      <i/>
      <sz val="9"/>
      <color theme="1"/>
      <name val="Arial"/>
      <family val="2"/>
    </font>
    <font>
      <sz val="11"/>
      <color rgb="FFFF0000"/>
      <name val="Calibri"/>
      <family val="2"/>
      <scheme val="minor"/>
    </font>
    <font>
      <b/>
      <sz val="12"/>
      <color theme="1"/>
      <name val="Times New Roman"/>
      <family val="1"/>
    </font>
    <font>
      <b/>
      <sz val="12"/>
      <color indexed="10"/>
      <name val="Times New Roman"/>
      <family val="1"/>
    </font>
    <font>
      <b/>
      <sz val="12"/>
      <color rgb="FFFF0000"/>
      <name val="Times New Roman"/>
      <family val="1"/>
    </font>
    <font>
      <sz val="11"/>
      <name val="Calibri"/>
      <family val="2"/>
      <scheme val="minor"/>
    </font>
    <font>
      <b/>
      <sz val="12"/>
      <name val="Times New Roman"/>
      <family val="1"/>
    </font>
    <font>
      <b/>
      <sz val="14"/>
      <color theme="8"/>
      <name val="Times New Roman"/>
      <family val="1"/>
    </font>
    <font>
      <sz val="8"/>
      <color rgb="FF000000"/>
      <name val="Arial"/>
      <family val="2"/>
    </font>
    <font>
      <b/>
      <sz val="14"/>
      <color theme="8" tint="-0.249977111117893"/>
      <name val="Times New Roman"/>
      <family val="1"/>
    </font>
    <font>
      <sz val="14"/>
      <color theme="8" tint="-0.249977111117893"/>
      <name val="Times New Roman"/>
      <family val="1"/>
    </font>
    <font>
      <b/>
      <sz val="12"/>
      <color indexed="8"/>
      <name val="Times New Roman"/>
      <family val="1"/>
    </font>
    <font>
      <sz val="12"/>
      <color indexed="8"/>
      <name val="Times New Roman"/>
      <family val="1"/>
    </font>
    <font>
      <sz val="14"/>
      <color theme="8"/>
      <name val="Times New Roman"/>
      <family val="1"/>
    </font>
    <font>
      <sz val="11"/>
      <color theme="0"/>
      <name val="Calibri"/>
      <family val="2"/>
    </font>
    <font>
      <sz val="5.5"/>
      <color theme="0"/>
      <name val="Calibri"/>
      <family val="2"/>
    </font>
    <font>
      <b/>
      <sz val="10"/>
      <color rgb="FFFF0000"/>
      <name val="Times New Roman"/>
      <family val="1"/>
    </font>
    <font>
      <sz val="10"/>
      <color theme="1"/>
      <name val="Times New Roman"/>
      <family val="1"/>
    </font>
    <font>
      <u/>
      <sz val="12"/>
      <color indexed="8"/>
      <name val="Times New Roman"/>
      <family val="1"/>
    </font>
    <font>
      <b/>
      <u/>
      <sz val="12"/>
      <color indexed="8"/>
      <name val="Times New Roman"/>
      <family val="1"/>
    </font>
    <font>
      <b/>
      <sz val="9"/>
      <color rgb="FFFFFFFF"/>
      <name val="Calibri"/>
      <family val="2"/>
    </font>
    <font>
      <b/>
      <sz val="12"/>
      <color rgb="FF000000"/>
      <name val="Calibri"/>
      <family val="2"/>
    </font>
    <font>
      <b/>
      <sz val="10"/>
      <color rgb="FF000000"/>
      <name val="Times New Roman"/>
      <family val="1"/>
    </font>
    <font>
      <b/>
      <sz val="10"/>
      <color theme="1"/>
      <name val="Times New Roman"/>
      <family val="1"/>
    </font>
    <font>
      <b/>
      <sz val="10"/>
      <color indexed="8"/>
      <name val="Times New Roman"/>
      <family val="1"/>
    </font>
    <font>
      <sz val="10"/>
      <color indexed="8"/>
      <name val="Times New Roman"/>
      <family val="1"/>
    </font>
    <font>
      <sz val="10"/>
      <color rgb="FF000000"/>
      <name val="Times New Roman"/>
      <family val="1"/>
    </font>
    <font>
      <b/>
      <i/>
      <sz val="10"/>
      <color indexed="30"/>
      <name val="Times New Roman"/>
      <family val="1"/>
    </font>
    <font>
      <sz val="10"/>
      <color rgb="FFFF0000"/>
      <name val="Times New Roman"/>
      <family val="1"/>
    </font>
    <font>
      <i/>
      <sz val="10"/>
      <color theme="1"/>
      <name val="Times New Roman"/>
      <family val="1"/>
    </font>
    <font>
      <b/>
      <sz val="10"/>
      <color indexed="10"/>
      <name val="Times New Roman"/>
      <family val="1"/>
    </font>
    <font>
      <sz val="10"/>
      <name val="Times New Roman"/>
      <family val="1"/>
    </font>
    <font>
      <b/>
      <sz val="10"/>
      <name val="Times New Roman"/>
      <family val="1"/>
    </font>
    <font>
      <b/>
      <sz val="9"/>
      <name val="Times New Roman"/>
      <family val="1"/>
    </font>
    <font>
      <sz val="9"/>
      <name val="Times New Roman"/>
      <family val="1"/>
    </font>
    <font>
      <sz val="11"/>
      <color rgb="FF000000"/>
      <name val="Times New Roman"/>
      <family val="1"/>
    </font>
  </fonts>
  <fills count="14">
    <fill>
      <patternFill patternType="none"/>
    </fill>
    <fill>
      <patternFill patternType="gray125"/>
    </fill>
    <fill>
      <patternFill patternType="solid">
        <fgColor theme="5"/>
      </patternFill>
    </fill>
    <fill>
      <patternFill patternType="solid">
        <fgColor theme="8"/>
      </patternFill>
    </fill>
    <fill>
      <patternFill patternType="solid">
        <fgColor theme="9"/>
      </patternFill>
    </fill>
    <fill>
      <patternFill patternType="solid">
        <fgColor rgb="FFFFFF00"/>
        <bgColor indexed="64"/>
      </patternFill>
    </fill>
    <fill>
      <patternFill patternType="solid">
        <fgColor rgb="FF00B0F0"/>
        <bgColor indexed="64"/>
      </patternFill>
    </fill>
    <fill>
      <patternFill patternType="solid">
        <fgColor theme="0" tint="-0.14999847407452621"/>
        <bgColor indexed="64"/>
      </patternFill>
    </fill>
    <fill>
      <patternFill patternType="solid">
        <fgColor rgb="FF4472C4"/>
        <bgColor indexed="64"/>
      </patternFill>
    </fill>
    <fill>
      <patternFill patternType="solid">
        <fgColor rgb="FFD9E2F3"/>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bottom style="medium">
        <color rgb="FF4472C4"/>
      </bottom>
      <diagonal/>
    </border>
    <border>
      <left/>
      <right style="medium">
        <color rgb="FF8EAADB"/>
      </right>
      <top/>
      <bottom style="medium">
        <color rgb="FF8EAADB"/>
      </bottom>
      <diagonal/>
    </border>
    <border>
      <left/>
      <right style="medium">
        <color indexed="64"/>
      </right>
      <top/>
      <bottom style="medium">
        <color rgb="FF4472C4"/>
      </bottom>
      <diagonal/>
    </border>
    <border>
      <left style="medium">
        <color indexed="64"/>
      </left>
      <right style="medium">
        <color rgb="FF8EAADB"/>
      </right>
      <top/>
      <bottom style="medium">
        <color rgb="FF8EAADB"/>
      </bottom>
      <diagonal/>
    </border>
    <border>
      <left/>
      <right style="medium">
        <color indexed="64"/>
      </right>
      <top/>
      <bottom style="medium">
        <color rgb="FF8EAADB"/>
      </bottom>
      <diagonal/>
    </border>
    <border>
      <left style="medium">
        <color indexed="64"/>
      </left>
      <right style="medium">
        <color rgb="FF8EAADB"/>
      </right>
      <top/>
      <bottom/>
      <diagonal/>
    </border>
    <border>
      <left style="medium">
        <color indexed="64"/>
      </left>
      <right style="medium">
        <color rgb="FF8EAADB"/>
      </right>
      <top/>
      <bottom style="medium">
        <color indexed="64"/>
      </bottom>
      <diagonal/>
    </border>
    <border>
      <left style="medium">
        <color rgb="FF8EAADB"/>
      </left>
      <right style="medium">
        <color indexed="64"/>
      </right>
      <top style="medium">
        <color rgb="FF4472C4"/>
      </top>
      <bottom/>
      <diagonal/>
    </border>
    <border>
      <left style="medium">
        <color rgb="FF8EAADB"/>
      </left>
      <right style="medium">
        <color indexed="64"/>
      </right>
      <top/>
      <bottom style="medium">
        <color rgb="FF8EAADB"/>
      </bottom>
      <diagonal/>
    </border>
    <border>
      <left style="medium">
        <color indexed="64"/>
      </left>
      <right style="medium">
        <color rgb="FF8EAADB"/>
      </right>
      <top style="medium">
        <color rgb="FF8EAADB"/>
      </top>
      <bottom/>
      <diagonal/>
    </border>
    <border>
      <left style="medium">
        <color indexed="64"/>
      </left>
      <right/>
      <top/>
      <bottom style="medium">
        <color rgb="FF4472C4"/>
      </bottom>
      <diagonal/>
    </border>
    <border>
      <left style="medium">
        <color indexed="64"/>
      </left>
      <right style="medium">
        <color rgb="FF8EAADB"/>
      </right>
      <top style="medium">
        <color rgb="FF4472C4"/>
      </top>
      <bottom/>
      <diagonal/>
    </border>
    <border>
      <left style="medium">
        <color rgb="FF8EAADB"/>
      </left>
      <right style="medium">
        <color rgb="FF8EAADB"/>
      </right>
      <top style="medium">
        <color rgb="FF8EAADB"/>
      </top>
      <bottom/>
      <diagonal/>
    </border>
    <border>
      <left style="medium">
        <color rgb="FF8EAADB"/>
      </left>
      <right style="medium">
        <color rgb="FF8EAADB"/>
      </right>
      <top/>
      <bottom style="medium">
        <color indexed="64"/>
      </bottom>
      <diagonal/>
    </border>
    <border>
      <left style="medium">
        <color rgb="FF8EAADB"/>
      </left>
      <right style="medium">
        <color indexed="64"/>
      </right>
      <top style="medium">
        <color rgb="FF8EAADB"/>
      </top>
      <bottom/>
      <diagonal/>
    </border>
    <border>
      <left style="medium">
        <color rgb="FF8EAADB"/>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rgb="FF8EAADB"/>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s>
  <cellStyleXfs count="15">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43" fontId="4" fillId="0" borderId="0" applyFont="0" applyFill="0" applyBorder="0" applyAlignment="0" applyProtection="0"/>
    <xf numFmtId="43" fontId="2" fillId="0" borderId="0" applyFont="0" applyFill="0" applyBorder="0" applyAlignment="0" applyProtection="0"/>
    <xf numFmtId="164" fontId="4" fillId="0" borderId="0" applyFont="0" applyFill="0" applyBorder="0" applyAlignment="0" applyProtection="0"/>
    <xf numFmtId="0" fontId="2" fillId="0" borderId="0"/>
    <xf numFmtId="0" fontId="2" fillId="0" borderId="0"/>
    <xf numFmtId="0" fontId="2" fillId="0" borderId="0"/>
    <xf numFmtId="0" fontId="4" fillId="0" borderId="0"/>
    <xf numFmtId="0" fontId="6" fillId="0" borderId="0"/>
    <xf numFmtId="0" fontId="1" fillId="0" borderId="0"/>
    <xf numFmtId="0" fontId="2" fillId="0" borderId="0"/>
    <xf numFmtId="9" fontId="4" fillId="0" borderId="0" applyFont="0" applyFill="0" applyBorder="0" applyAlignment="0" applyProtection="0"/>
  </cellStyleXfs>
  <cellXfs count="402">
    <xf numFmtId="0" fontId="0" fillId="0" borderId="0" xfId="0"/>
    <xf numFmtId="3" fontId="7" fillId="5" borderId="0" xfId="0" applyNumberFormat="1" applyFont="1" applyFill="1"/>
    <xf numFmtId="3" fontId="7" fillId="6" borderId="0" xfId="0" applyNumberFormat="1" applyFont="1" applyFill="1"/>
    <xf numFmtId="0" fontId="9" fillId="5" borderId="0" xfId="0" applyFont="1" applyFill="1" applyBorder="1" applyAlignment="1">
      <alignment horizontal="center" vertical="center" wrapText="1"/>
    </xf>
    <xf numFmtId="0" fontId="11" fillId="0" borderId="0" xfId="0" applyFont="1"/>
    <xf numFmtId="0" fontId="12" fillId="0" borderId="0" xfId="0" applyFont="1"/>
    <xf numFmtId="0" fontId="12" fillId="0" borderId="0" xfId="0" applyFont="1" applyFill="1" applyAlignment="1">
      <alignment horizontal="center"/>
    </xf>
    <xf numFmtId="0" fontId="12" fillId="0" borderId="0" xfId="0" applyFont="1" applyFill="1"/>
    <xf numFmtId="3" fontId="8" fillId="0" borderId="1" xfId="4" applyNumberFormat="1" applyFont="1" applyFill="1" applyBorder="1" applyAlignment="1">
      <alignment horizontal="center" vertical="center" wrapText="1"/>
    </xf>
    <xf numFmtId="3" fontId="12" fillId="0" borderId="0" xfId="0" applyNumberFormat="1" applyFont="1" applyFill="1" applyAlignment="1">
      <alignment horizontal="center" vertical="center"/>
    </xf>
    <xf numFmtId="0" fontId="11" fillId="0" borderId="0" xfId="0" applyFont="1" applyFill="1"/>
    <xf numFmtId="3" fontId="12" fillId="0" borderId="0" xfId="0" applyNumberFormat="1" applyFont="1" applyAlignment="1">
      <alignment horizontal="center" vertical="center"/>
    </xf>
    <xf numFmtId="3" fontId="0" fillId="0" borderId="0" xfId="0" applyNumberFormat="1" applyAlignment="1">
      <alignment horizontal="center" vertical="center"/>
    </xf>
    <xf numFmtId="3" fontId="0" fillId="0" borderId="15" xfId="0" applyNumberFormat="1" applyBorder="1" applyAlignment="1">
      <alignment horizontal="center" vertical="center"/>
    </xf>
    <xf numFmtId="3" fontId="4" fillId="0" borderId="0" xfId="14" applyNumberFormat="1" applyFont="1" applyAlignment="1">
      <alignment horizontal="center" vertical="center"/>
    </xf>
    <xf numFmtId="3" fontId="12" fillId="0" borderId="0" xfId="4" applyNumberFormat="1" applyFont="1" applyFill="1" applyBorder="1" applyAlignment="1">
      <alignment horizontal="center" vertical="center"/>
    </xf>
    <xf numFmtId="0" fontId="12" fillId="0" borderId="0" xfId="0" applyFont="1" applyFill="1" applyBorder="1"/>
    <xf numFmtId="3" fontId="12" fillId="0" borderId="0" xfId="0" applyNumberFormat="1" applyFont="1" applyFill="1" applyBorder="1"/>
    <xf numFmtId="3" fontId="0" fillId="0" borderId="0" xfId="0" applyNumberFormat="1" applyFill="1" applyAlignment="1">
      <alignment horizontal="center" vertical="center"/>
    </xf>
    <xf numFmtId="0" fontId="11" fillId="0" borderId="0" xfId="0" applyFont="1" applyAlignment="1">
      <alignment horizontal="center"/>
    </xf>
    <xf numFmtId="0" fontId="12" fillId="0" borderId="0" xfId="0" applyFont="1" applyAlignment="1">
      <alignment horizontal="center"/>
    </xf>
    <xf numFmtId="3" fontId="5" fillId="3" borderId="1" xfId="2" applyNumberFormat="1" applyBorder="1" applyAlignment="1">
      <alignment horizontal="center" vertical="center" wrapText="1"/>
    </xf>
    <xf numFmtId="3" fontId="5" fillId="3" borderId="1" xfId="2" applyNumberFormat="1" applyBorder="1" applyAlignment="1">
      <alignment horizontal="center" vertical="center"/>
    </xf>
    <xf numFmtId="3" fontId="5" fillId="4" borderId="1" xfId="3" applyNumberFormat="1" applyBorder="1" applyAlignment="1">
      <alignment horizontal="center" vertical="center"/>
    </xf>
    <xf numFmtId="3" fontId="5" fillId="2" borderId="1" xfId="1" applyNumberFormat="1" applyBorder="1" applyAlignment="1">
      <alignment horizontal="center" vertical="center"/>
    </xf>
    <xf numFmtId="3" fontId="0" fillId="0" borderId="0" xfId="0" applyNumberFormat="1"/>
    <xf numFmtId="0" fontId="0" fillId="8" borderId="31" xfId="0" applyFill="1" applyBorder="1" applyAlignment="1">
      <alignment vertical="center" wrapText="1"/>
    </xf>
    <xf numFmtId="0" fontId="15" fillId="9" borderId="32" xfId="0" applyFont="1" applyFill="1" applyBorder="1" applyAlignment="1">
      <alignment horizontal="center" vertical="center" wrapText="1"/>
    </xf>
    <xf numFmtId="3" fontId="15" fillId="9" borderId="32" xfId="0" applyNumberFormat="1" applyFont="1" applyFill="1" applyBorder="1" applyAlignment="1">
      <alignment horizontal="center" vertical="center" wrapText="1"/>
    </xf>
    <xf numFmtId="0" fontId="14" fillId="0" borderId="32" xfId="0" applyFont="1" applyBorder="1" applyAlignment="1">
      <alignment horizontal="center" vertical="center" wrapText="1"/>
    </xf>
    <xf numFmtId="3" fontId="14" fillId="0" borderId="32" xfId="0" applyNumberFormat="1" applyFont="1" applyBorder="1" applyAlignment="1">
      <alignment horizontal="center" vertical="center" wrapText="1"/>
    </xf>
    <xf numFmtId="0" fontId="17" fillId="9" borderId="32" xfId="0" applyFont="1" applyFill="1" applyBorder="1" applyAlignment="1">
      <alignment horizontal="center" vertical="center" wrapText="1"/>
    </xf>
    <xf numFmtId="3" fontId="16" fillId="9" borderId="32" xfId="0" applyNumberFormat="1" applyFont="1" applyFill="1" applyBorder="1" applyAlignment="1">
      <alignment horizontal="center" vertical="center" wrapText="1"/>
    </xf>
    <xf numFmtId="0" fontId="0" fillId="0" borderId="0" xfId="0" applyBorder="1"/>
    <xf numFmtId="3" fontId="0" fillId="0" borderId="0" xfId="0" applyNumberFormat="1" applyBorder="1"/>
    <xf numFmtId="3" fontId="13" fillId="0" borderId="0" xfId="0" applyNumberFormat="1" applyFont="1" applyBorder="1" applyAlignment="1">
      <alignment horizontal="center" vertical="center"/>
    </xf>
    <xf numFmtId="0" fontId="19" fillId="8" borderId="29" xfId="0" applyFont="1" applyFill="1" applyBorder="1" applyAlignment="1">
      <alignment horizontal="center" vertical="center" wrapText="1"/>
    </xf>
    <xf numFmtId="0" fontId="19" fillId="8" borderId="14" xfId="0" applyFont="1" applyFill="1" applyBorder="1" applyAlignment="1">
      <alignment horizontal="center" vertical="center" wrapText="1"/>
    </xf>
    <xf numFmtId="0" fontId="0" fillId="8" borderId="33" xfId="0" applyFill="1" applyBorder="1" applyAlignment="1">
      <alignment vertical="center" wrapText="1"/>
    </xf>
    <xf numFmtId="0" fontId="16" fillId="9" borderId="34" xfId="0" applyFont="1" applyFill="1" applyBorder="1" applyAlignment="1">
      <alignment horizontal="right" vertical="center" wrapText="1"/>
    </xf>
    <xf numFmtId="3" fontId="20" fillId="9" borderId="35" xfId="0" applyNumberFormat="1" applyFont="1" applyFill="1" applyBorder="1" applyAlignment="1">
      <alignment horizontal="center" vertical="center" wrapText="1"/>
    </xf>
    <xf numFmtId="0" fontId="17" fillId="0" borderId="36" xfId="0" applyFont="1" applyBorder="1" applyAlignment="1">
      <alignment horizontal="right" vertical="center" wrapText="1"/>
    </xf>
    <xf numFmtId="0" fontId="18" fillId="0" borderId="37" xfId="0" applyFont="1" applyBorder="1" applyAlignment="1">
      <alignment horizontal="right" vertical="center" wrapText="1"/>
    </xf>
    <xf numFmtId="0" fontId="24" fillId="0" borderId="0" xfId="0" applyFont="1" applyFill="1" applyBorder="1" applyAlignment="1"/>
    <xf numFmtId="3" fontId="9" fillId="0" borderId="21" xfId="0" applyNumberFormat="1" applyFont="1" applyBorder="1" applyAlignment="1">
      <alignment horizontal="center" vertical="center" wrapText="1"/>
    </xf>
    <xf numFmtId="3" fontId="9" fillId="0" borderId="26" xfId="0" applyNumberFormat="1" applyFont="1" applyBorder="1" applyAlignment="1">
      <alignment horizontal="center" vertical="center" wrapText="1"/>
    </xf>
    <xf numFmtId="0" fontId="9" fillId="0" borderId="15" xfId="0" applyFont="1" applyBorder="1" applyAlignment="1">
      <alignment horizontal="center" vertical="center" wrapText="1"/>
    </xf>
    <xf numFmtId="3" fontId="29" fillId="0" borderId="30" xfId="0" applyNumberFormat="1" applyFont="1" applyBorder="1" applyAlignment="1">
      <alignment horizontal="center" vertical="center" wrapText="1"/>
    </xf>
    <xf numFmtId="3" fontId="28" fillId="0" borderId="28" xfId="0" applyNumberFormat="1" applyFont="1" applyBorder="1" applyAlignment="1">
      <alignment horizontal="center" vertical="center" wrapText="1"/>
    </xf>
    <xf numFmtId="3" fontId="28" fillId="0" borderId="29" xfId="0" applyNumberFormat="1" applyFont="1" applyBorder="1" applyAlignment="1">
      <alignment horizontal="center" vertical="center" wrapText="1"/>
    </xf>
    <xf numFmtId="3" fontId="9" fillId="0" borderId="28" xfId="0" applyNumberFormat="1" applyFont="1" applyBorder="1" applyAlignment="1">
      <alignment horizontal="center" vertical="center" wrapText="1"/>
    </xf>
    <xf numFmtId="0" fontId="9" fillId="0" borderId="30"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28" xfId="0" applyFont="1" applyFill="1" applyBorder="1" applyAlignment="1">
      <alignment horizontal="center" vertical="center" wrapText="1"/>
    </xf>
    <xf numFmtId="3" fontId="29" fillId="0" borderId="28" xfId="0" applyNumberFormat="1" applyFont="1" applyBorder="1" applyAlignment="1">
      <alignment horizontal="center" vertical="center" wrapText="1"/>
    </xf>
    <xf numFmtId="3" fontId="0" fillId="0" borderId="29" xfId="0" applyNumberFormat="1" applyBorder="1" applyAlignment="1">
      <alignment horizontal="center" vertical="center"/>
    </xf>
    <xf numFmtId="3" fontId="8" fillId="0" borderId="7" xfId="4" applyNumberFormat="1" applyFont="1" applyFill="1" applyBorder="1" applyAlignment="1">
      <alignment horizontal="center" vertical="center" wrapText="1"/>
    </xf>
    <xf numFmtId="3" fontId="8" fillId="0" borderId="23" xfId="4" applyNumberFormat="1" applyFont="1" applyFill="1" applyBorder="1" applyAlignment="1">
      <alignment horizontal="center" vertical="center" wrapText="1"/>
    </xf>
    <xf numFmtId="3" fontId="8" fillId="0" borderId="24" xfId="4" applyNumberFormat="1" applyFont="1" applyFill="1" applyBorder="1" applyAlignment="1">
      <alignment horizontal="center" vertical="center" wrapText="1"/>
    </xf>
    <xf numFmtId="3" fontId="9" fillId="0" borderId="25" xfId="4" applyNumberFormat="1" applyFont="1" applyFill="1" applyBorder="1" applyAlignment="1">
      <alignment horizontal="center" vertical="center" wrapText="1"/>
    </xf>
    <xf numFmtId="3" fontId="8" fillId="0" borderId="3" xfId="4" applyNumberFormat="1" applyFont="1" applyFill="1" applyBorder="1" applyAlignment="1">
      <alignment horizontal="center" vertical="center" wrapText="1"/>
    </xf>
    <xf numFmtId="3" fontId="9" fillId="0" borderId="12" xfId="4" applyNumberFormat="1" applyFont="1" applyFill="1" applyBorder="1" applyAlignment="1">
      <alignment horizontal="center" vertical="center" wrapText="1"/>
    </xf>
    <xf numFmtId="3" fontId="11" fillId="0" borderId="0" xfId="0" applyNumberFormat="1" applyFont="1" applyFill="1"/>
    <xf numFmtId="0" fontId="19" fillId="8" borderId="28" xfId="0" applyFont="1" applyFill="1" applyBorder="1" applyAlignment="1">
      <alignment horizontal="center" vertical="center" wrapText="1"/>
    </xf>
    <xf numFmtId="0" fontId="19" fillId="8" borderId="0" xfId="0" applyFont="1" applyFill="1" applyBorder="1" applyAlignment="1">
      <alignment horizontal="center" vertical="center" wrapText="1"/>
    </xf>
    <xf numFmtId="3" fontId="12" fillId="0" borderId="0" xfId="0" applyNumberFormat="1" applyFont="1" applyFill="1"/>
    <xf numFmtId="3" fontId="15" fillId="9" borderId="0" xfId="0" applyNumberFormat="1" applyFont="1" applyFill="1" applyBorder="1" applyAlignment="1">
      <alignment horizontal="center" vertical="center" wrapText="1"/>
    </xf>
    <xf numFmtId="3" fontId="14" fillId="0" borderId="49" xfId="0" applyNumberFormat="1" applyFont="1" applyBorder="1" applyAlignment="1">
      <alignment horizontal="center" vertical="center" wrapText="1"/>
    </xf>
    <xf numFmtId="9" fontId="0" fillId="0" borderId="0" xfId="0" applyNumberFormat="1" applyAlignment="1">
      <alignment horizontal="center" vertical="center"/>
    </xf>
    <xf numFmtId="166" fontId="5" fillId="4" borderId="1" xfId="3" applyNumberFormat="1" applyBorder="1" applyAlignment="1">
      <alignment horizontal="center" vertical="center"/>
    </xf>
    <xf numFmtId="0" fontId="39" fillId="7" borderId="18" xfId="0" applyFont="1" applyFill="1" applyBorder="1" applyAlignment="1">
      <alignment horizontal="left" vertical="center" wrapText="1"/>
    </xf>
    <xf numFmtId="0" fontId="19" fillId="8" borderId="0" xfId="0" applyFont="1" applyFill="1" applyBorder="1" applyAlignment="1">
      <alignment horizontal="center" vertical="center" wrapText="1"/>
    </xf>
    <xf numFmtId="0" fontId="19" fillId="8" borderId="31" xfId="0" applyFont="1" applyFill="1" applyBorder="1" applyAlignment="1">
      <alignment horizontal="center" vertical="center" wrapText="1"/>
    </xf>
    <xf numFmtId="9" fontId="12" fillId="0" borderId="0" xfId="0" applyNumberFormat="1" applyFont="1" applyAlignment="1">
      <alignment horizontal="center" vertical="center"/>
    </xf>
    <xf numFmtId="3" fontId="14" fillId="0" borderId="1" xfId="0" applyNumberFormat="1" applyFont="1" applyBorder="1" applyAlignment="1">
      <alignment horizontal="center" vertical="center" wrapText="1"/>
    </xf>
    <xf numFmtId="166" fontId="4" fillId="0" borderId="0" xfId="14" applyNumberFormat="1" applyFont="1" applyAlignment="1">
      <alignment horizontal="center" vertical="center"/>
    </xf>
    <xf numFmtId="166" fontId="0" fillId="0" borderId="0" xfId="0" applyNumberFormat="1" applyAlignment="1">
      <alignment horizontal="center" vertical="center"/>
    </xf>
    <xf numFmtId="0" fontId="40" fillId="0" borderId="50" xfId="0" applyNumberFormat="1" applyFont="1" applyFill="1" applyBorder="1" applyAlignment="1">
      <alignment horizontal="center" vertical="center" wrapText="1"/>
    </xf>
    <xf numFmtId="14" fontId="40" fillId="0" borderId="50" xfId="0" applyNumberFormat="1" applyFont="1" applyFill="1" applyBorder="1" applyAlignment="1">
      <alignment horizontal="center" vertical="center" wrapText="1"/>
    </xf>
    <xf numFmtId="0" fontId="40" fillId="0" borderId="6" xfId="0" applyNumberFormat="1" applyFont="1" applyFill="1" applyBorder="1" applyAlignment="1">
      <alignment vertical="center" wrapText="1"/>
    </xf>
    <xf numFmtId="1" fontId="40" fillId="0" borderId="50" xfId="0" applyNumberFormat="1" applyFont="1" applyFill="1" applyBorder="1" applyAlignment="1">
      <alignment horizontal="center" vertical="center" wrapText="1"/>
    </xf>
    <xf numFmtId="3" fontId="45" fillId="0" borderId="2" xfId="0" applyNumberFormat="1" applyFont="1" applyFill="1" applyBorder="1" applyAlignment="1">
      <alignment horizontal="center" vertical="center" wrapText="1"/>
    </xf>
    <xf numFmtId="3" fontId="45" fillId="0" borderId="2" xfId="0" applyNumberFormat="1" applyFont="1" applyBorder="1" applyAlignment="1">
      <alignment horizontal="center" vertical="center" wrapText="1"/>
    </xf>
    <xf numFmtId="3" fontId="45" fillId="0" borderId="8" xfId="0" applyNumberFormat="1" applyFont="1" applyBorder="1" applyAlignment="1">
      <alignment horizontal="center" vertical="center" wrapText="1"/>
    </xf>
    <xf numFmtId="0" fontId="45" fillId="0" borderId="23" xfId="0" applyFont="1" applyBorder="1" applyAlignment="1">
      <alignment horizontal="center" vertical="center" wrapText="1"/>
    </xf>
    <xf numFmtId="0" fontId="49" fillId="0" borderId="24" xfId="0" applyFont="1" applyBorder="1" applyAlignment="1">
      <alignment horizontal="center" vertical="center" wrapText="1"/>
    </xf>
    <xf numFmtId="0" fontId="49" fillId="0" borderId="24" xfId="0" applyFont="1" applyFill="1" applyBorder="1" applyAlignment="1">
      <alignment horizontal="center" vertical="center" wrapText="1"/>
    </xf>
    <xf numFmtId="3" fontId="49" fillId="0" borderId="24" xfId="0" applyNumberFormat="1" applyFont="1" applyFill="1" applyBorder="1" applyAlignment="1">
      <alignment horizontal="center" vertical="center" wrapText="1"/>
    </xf>
    <xf numFmtId="3" fontId="49" fillId="0" borderId="24" xfId="4" applyNumberFormat="1" applyFont="1" applyFill="1" applyBorder="1" applyAlignment="1">
      <alignment horizontal="center" vertical="center" wrapText="1"/>
    </xf>
    <xf numFmtId="3" fontId="49" fillId="0" borderId="24" xfId="4" applyNumberFormat="1" applyFont="1" applyBorder="1" applyAlignment="1">
      <alignment horizontal="center" vertical="center" wrapText="1"/>
    </xf>
    <xf numFmtId="3" fontId="49" fillId="0" borderId="25" xfId="4" applyNumberFormat="1" applyFont="1" applyBorder="1" applyAlignment="1">
      <alignment horizontal="center" vertical="center" wrapText="1"/>
    </xf>
    <xf numFmtId="0" fontId="45" fillId="10" borderId="3" xfId="0" applyFont="1" applyFill="1" applyBorder="1" applyAlignment="1">
      <alignment horizontal="center" vertical="center" wrapText="1"/>
    </xf>
    <xf numFmtId="0" fontId="50" fillId="10" borderId="1" xfId="0" applyFont="1" applyFill="1" applyBorder="1" applyAlignment="1">
      <alignment horizontal="left" vertical="center" wrapText="1"/>
    </xf>
    <xf numFmtId="0" fontId="49" fillId="10" borderId="1" xfId="0" applyFont="1" applyFill="1" applyBorder="1" applyAlignment="1">
      <alignment horizontal="left" vertical="center" wrapText="1"/>
    </xf>
    <xf numFmtId="0" fontId="49" fillId="10" borderId="1" xfId="0" applyFont="1" applyFill="1" applyBorder="1" applyAlignment="1">
      <alignment horizontal="center" vertical="center" wrapText="1"/>
    </xf>
    <xf numFmtId="3" fontId="49" fillId="10" borderId="1" xfId="0" applyNumberFormat="1" applyFont="1" applyFill="1" applyBorder="1" applyAlignment="1">
      <alignment horizontal="center" vertical="center" wrapText="1"/>
    </xf>
    <xf numFmtId="3" fontId="49" fillId="10" borderId="1" xfId="4" applyNumberFormat="1" applyFont="1" applyFill="1" applyBorder="1" applyAlignment="1">
      <alignment horizontal="center" vertical="center" wrapText="1"/>
    </xf>
    <xf numFmtId="3" fontId="49" fillId="10" borderId="12" xfId="4" applyNumberFormat="1" applyFont="1" applyFill="1" applyBorder="1" applyAlignment="1">
      <alignment horizontal="center" vertical="center" wrapText="1"/>
    </xf>
    <xf numFmtId="0" fontId="45" fillId="0" borderId="3" xfId="0" applyFont="1" applyBorder="1" applyAlignment="1">
      <alignment horizontal="center" vertical="center" wrapText="1"/>
    </xf>
    <xf numFmtId="0" fontId="40" fillId="0" borderId="1" xfId="0" applyFont="1" applyFill="1" applyBorder="1" applyAlignment="1">
      <alignment vertical="center" wrapText="1"/>
    </xf>
    <xf numFmtId="0" fontId="51" fillId="0" borderId="1" xfId="0" applyFont="1" applyFill="1" applyBorder="1" applyAlignment="1">
      <alignment horizontal="left" vertical="center" wrapText="1"/>
    </xf>
    <xf numFmtId="0" fontId="49" fillId="0" borderId="1" xfId="0" applyFont="1" applyBorder="1" applyAlignment="1">
      <alignment horizontal="center" vertical="center" wrapText="1"/>
    </xf>
    <xf numFmtId="0" fontId="52" fillId="0" borderId="1" xfId="0" applyFont="1" applyBorder="1" applyAlignment="1">
      <alignment horizontal="center" vertical="top" wrapText="1"/>
    </xf>
    <xf numFmtId="3" fontId="49" fillId="0" borderId="1" xfId="0" applyNumberFormat="1" applyFont="1" applyFill="1" applyBorder="1" applyAlignment="1">
      <alignment horizontal="center" vertical="center" wrapText="1"/>
    </xf>
    <xf numFmtId="3" fontId="49" fillId="0" borderId="1" xfId="4" applyNumberFormat="1" applyFont="1" applyBorder="1" applyAlignment="1">
      <alignment horizontal="center" vertical="center" wrapText="1"/>
    </xf>
    <xf numFmtId="3" fontId="49" fillId="0" borderId="1" xfId="4" applyNumberFormat="1" applyFont="1" applyFill="1" applyBorder="1" applyAlignment="1">
      <alignment horizontal="center" vertical="center" wrapText="1"/>
    </xf>
    <xf numFmtId="41" fontId="49" fillId="0" borderId="12" xfId="4" applyNumberFormat="1" applyFont="1" applyBorder="1" applyAlignment="1">
      <alignment horizontal="center" vertical="center" wrapText="1"/>
    </xf>
    <xf numFmtId="0" fontId="45" fillId="10" borderId="1" xfId="0" applyFont="1" applyFill="1" applyBorder="1" applyAlignment="1">
      <alignment horizontal="center" vertical="center" wrapText="1"/>
    </xf>
    <xf numFmtId="0" fontId="40" fillId="0" borderId="1" xfId="0" applyFont="1" applyFill="1" applyBorder="1" applyAlignment="1">
      <alignment vertical="top" wrapText="1"/>
    </xf>
    <xf numFmtId="0" fontId="40" fillId="0" borderId="1" xfId="0" applyFont="1" applyBorder="1" applyAlignment="1">
      <alignment horizontal="center" vertical="center" wrapText="1"/>
    </xf>
    <xf numFmtId="3" fontId="40" fillId="0" borderId="1" xfId="0" applyNumberFormat="1" applyFont="1" applyBorder="1" applyAlignment="1">
      <alignment horizontal="center" vertical="center"/>
    </xf>
    <xf numFmtId="3" fontId="40" fillId="0" borderId="1" xfId="0" applyNumberFormat="1" applyFont="1" applyFill="1" applyBorder="1" applyAlignment="1">
      <alignment horizontal="center" vertical="center"/>
    </xf>
    <xf numFmtId="0" fontId="45" fillId="7" borderId="20" xfId="0" applyFont="1" applyFill="1" applyBorder="1" applyAlignment="1">
      <alignment horizontal="center" vertical="center" wrapText="1"/>
    </xf>
    <xf numFmtId="0" fontId="45" fillId="7" borderId="18" xfId="0" applyFont="1" applyFill="1" applyBorder="1" applyAlignment="1">
      <alignment horizontal="left" vertical="center" wrapText="1"/>
    </xf>
    <xf numFmtId="0" fontId="45" fillId="7" borderId="18" xfId="0" applyFont="1" applyFill="1" applyBorder="1" applyAlignment="1">
      <alignment horizontal="center" vertical="center" wrapText="1"/>
    </xf>
    <xf numFmtId="3" fontId="39" fillId="7" borderId="18" xfId="4" applyNumberFormat="1" applyFont="1" applyFill="1" applyBorder="1" applyAlignment="1">
      <alignment horizontal="center" vertical="center" wrapText="1"/>
    </xf>
    <xf numFmtId="0" fontId="45" fillId="0" borderId="24" xfId="0" applyFont="1" applyFill="1" applyBorder="1" applyAlignment="1">
      <alignment horizontal="center" vertical="center" wrapText="1"/>
    </xf>
    <xf numFmtId="0" fontId="48" fillId="10" borderId="1" xfId="0" applyFont="1" applyFill="1" applyBorder="1" applyAlignment="1">
      <alignment horizontal="left" vertical="center" wrapText="1"/>
    </xf>
    <xf numFmtId="0" fontId="45" fillId="0" borderId="3" xfId="0" applyFont="1" applyFill="1" applyBorder="1" applyAlignment="1">
      <alignment horizontal="center" vertical="center" wrapText="1"/>
    </xf>
    <xf numFmtId="0" fontId="40" fillId="0" borderId="0" xfId="0" applyFont="1" applyAlignment="1">
      <alignment vertical="center" wrapText="1"/>
    </xf>
    <xf numFmtId="0" fontId="40" fillId="12" borderId="1" xfId="0" applyFont="1" applyFill="1" applyBorder="1" applyAlignment="1">
      <alignment vertical="center" wrapText="1"/>
    </xf>
    <xf numFmtId="0" fontId="40" fillId="12" borderId="1" xfId="0" applyFont="1" applyFill="1" applyBorder="1" applyAlignment="1">
      <alignment vertical="top" wrapText="1"/>
    </xf>
    <xf numFmtId="165" fontId="39" fillId="7" borderId="18" xfId="4" applyNumberFormat="1" applyFont="1" applyFill="1" applyBorder="1" applyAlignment="1">
      <alignment horizontal="center" vertical="center" wrapText="1"/>
    </xf>
    <xf numFmtId="41" fontId="39" fillId="7" borderId="19" xfId="4" applyNumberFormat="1" applyFont="1" applyFill="1" applyBorder="1" applyAlignment="1">
      <alignment horizontal="center" vertical="center" wrapText="1"/>
    </xf>
    <xf numFmtId="0" fontId="40" fillId="0" borderId="24" xfId="0" applyFont="1" applyBorder="1" applyAlignment="1">
      <alignment horizontal="center"/>
    </xf>
    <xf numFmtId="3" fontId="49" fillId="0" borderId="24" xfId="0" applyNumberFormat="1" applyFont="1" applyBorder="1" applyAlignment="1">
      <alignment horizontal="center" vertical="center" wrapText="1"/>
    </xf>
    <xf numFmtId="3" fontId="49" fillId="0" borderId="25" xfId="0" applyNumberFormat="1" applyFont="1" applyBorder="1" applyAlignment="1">
      <alignment horizontal="center" vertical="center" wrapText="1"/>
    </xf>
    <xf numFmtId="0" fontId="45" fillId="10" borderId="1" xfId="0" applyFont="1" applyFill="1" applyBorder="1" applyAlignment="1">
      <alignment horizontal="left" vertical="center" wrapText="1"/>
    </xf>
    <xf numFmtId="0" fontId="40" fillId="10" borderId="1" xfId="0" applyFont="1" applyFill="1" applyBorder="1" applyAlignment="1">
      <alignment horizontal="center"/>
    </xf>
    <xf numFmtId="3" fontId="49" fillId="10" borderId="12" xfId="0" applyNumberFormat="1" applyFont="1" applyFill="1" applyBorder="1" applyAlignment="1">
      <alignment horizontal="center" vertical="center" wrapText="1"/>
    </xf>
    <xf numFmtId="0" fontId="39" fillId="0" borderId="1" xfId="0" applyFont="1" applyBorder="1" applyAlignment="1">
      <alignment horizontal="center" vertical="center" wrapText="1"/>
    </xf>
    <xf numFmtId="0" fontId="46" fillId="0" borderId="3" xfId="0" applyFont="1" applyBorder="1" applyAlignment="1">
      <alignment horizontal="center" vertical="center"/>
    </xf>
    <xf numFmtId="0" fontId="40" fillId="0" borderId="1" xfId="0" applyFont="1" applyBorder="1"/>
    <xf numFmtId="3" fontId="40" fillId="0" borderId="1" xfId="4" applyNumberFormat="1" applyFont="1" applyFill="1" applyBorder="1" applyAlignment="1">
      <alignment horizontal="center" vertical="center"/>
    </xf>
    <xf numFmtId="3" fontId="40" fillId="0" borderId="1" xfId="4" applyNumberFormat="1" applyFont="1" applyBorder="1" applyAlignment="1">
      <alignment horizontal="center" vertical="center"/>
    </xf>
    <xf numFmtId="3" fontId="39" fillId="7" borderId="52" xfId="4" applyNumberFormat="1" applyFont="1" applyFill="1" applyBorder="1" applyAlignment="1">
      <alignment horizontal="center" vertical="center" wrapText="1"/>
    </xf>
    <xf numFmtId="0" fontId="46" fillId="0" borderId="23" xfId="0" applyFont="1" applyBorder="1" applyAlignment="1">
      <alignment horizontal="center" vertical="center"/>
    </xf>
    <xf numFmtId="0" fontId="40" fillId="0" borderId="24" xfId="0" applyFont="1" applyFill="1" applyBorder="1" applyAlignment="1">
      <alignment horizontal="center"/>
    </xf>
    <xf numFmtId="3" fontId="40" fillId="0" borderId="0" xfId="0" applyNumberFormat="1" applyFont="1" applyAlignment="1">
      <alignment horizontal="center" vertical="center"/>
    </xf>
    <xf numFmtId="3" fontId="40" fillId="0" borderId="24" xfId="0" applyNumberFormat="1" applyFont="1" applyBorder="1" applyAlignment="1">
      <alignment horizontal="center" vertical="center"/>
    </xf>
    <xf numFmtId="3" fontId="40" fillId="0" borderId="24" xfId="0" applyNumberFormat="1" applyFont="1" applyFill="1" applyBorder="1" applyAlignment="1">
      <alignment horizontal="center" vertical="center"/>
    </xf>
    <xf numFmtId="3" fontId="40" fillId="0" borderId="25" xfId="0" applyNumberFormat="1" applyFont="1" applyBorder="1" applyAlignment="1">
      <alignment horizontal="center" vertical="center"/>
    </xf>
    <xf numFmtId="0" fontId="46" fillId="10" borderId="3" xfId="0" applyFont="1" applyFill="1" applyBorder="1" applyAlignment="1">
      <alignment horizontal="center" vertical="center"/>
    </xf>
    <xf numFmtId="3" fontId="40" fillId="10" borderId="1" xfId="0" applyNumberFormat="1" applyFont="1" applyFill="1" applyBorder="1" applyAlignment="1">
      <alignment horizontal="center" vertical="center"/>
    </xf>
    <xf numFmtId="41" fontId="49" fillId="10" borderId="12" xfId="4" applyNumberFormat="1" applyFont="1" applyFill="1" applyBorder="1" applyAlignment="1">
      <alignment horizontal="center" vertical="center" wrapText="1"/>
    </xf>
    <xf numFmtId="0" fontId="39" fillId="0" borderId="1" xfId="0" applyFont="1" applyFill="1" applyBorder="1" applyAlignment="1">
      <alignment horizontal="center" vertical="center" wrapText="1"/>
    </xf>
    <xf numFmtId="41" fontId="51" fillId="0" borderId="12" xfId="4" applyNumberFormat="1" applyFont="1" applyBorder="1" applyAlignment="1">
      <alignment horizontal="center" vertical="center" wrapText="1"/>
    </xf>
    <xf numFmtId="3" fontId="39" fillId="7" borderId="18" xfId="0" applyNumberFormat="1" applyFont="1" applyFill="1" applyBorder="1" applyAlignment="1">
      <alignment horizontal="center" vertical="center" wrapText="1"/>
    </xf>
    <xf numFmtId="41" fontId="39" fillId="7" borderId="18" xfId="4" applyNumberFormat="1" applyFont="1" applyFill="1" applyBorder="1" applyAlignment="1">
      <alignment horizontal="center" vertical="center" wrapText="1"/>
    </xf>
    <xf numFmtId="0" fontId="46" fillId="0" borderId="24" xfId="0" applyFont="1" applyBorder="1" applyAlignment="1">
      <alignment horizontal="center"/>
    </xf>
    <xf numFmtId="0" fontId="46" fillId="0" borderId="24" xfId="0" applyFont="1" applyFill="1" applyBorder="1" applyAlignment="1">
      <alignment horizontal="center"/>
    </xf>
    <xf numFmtId="3" fontId="46" fillId="0" borderId="24" xfId="0" applyNumberFormat="1" applyFont="1" applyFill="1" applyBorder="1" applyAlignment="1">
      <alignment horizontal="center" vertical="center"/>
    </xf>
    <xf numFmtId="3" fontId="46" fillId="0" borderId="24" xfId="0" applyNumberFormat="1" applyFont="1" applyBorder="1" applyAlignment="1">
      <alignment horizontal="center" vertical="center"/>
    </xf>
    <xf numFmtId="3" fontId="46" fillId="0" borderId="25" xfId="0" applyNumberFormat="1" applyFont="1" applyBorder="1" applyAlignment="1">
      <alignment horizontal="center" vertical="center"/>
    </xf>
    <xf numFmtId="3" fontId="40" fillId="10" borderId="12" xfId="0" applyNumberFormat="1" applyFont="1" applyFill="1" applyBorder="1" applyAlignment="1">
      <alignment horizontal="center" vertical="center"/>
    </xf>
    <xf numFmtId="0" fontId="46" fillId="0" borderId="3" xfId="0" applyFont="1" applyBorder="1" applyAlignment="1">
      <alignment horizontal="center"/>
    </xf>
    <xf numFmtId="0" fontId="40" fillId="0" borderId="1" xfId="0" applyFont="1" applyFill="1" applyBorder="1"/>
    <xf numFmtId="0" fontId="40" fillId="0" borderId="1" xfId="0" applyFont="1" applyBorder="1" applyAlignment="1">
      <alignment horizontal="center" wrapText="1"/>
    </xf>
    <xf numFmtId="3" fontId="54" fillId="0" borderId="1" xfId="4" applyNumberFormat="1" applyFont="1" applyBorder="1" applyAlignment="1">
      <alignment horizontal="center" vertical="center"/>
    </xf>
    <xf numFmtId="0" fontId="40" fillId="0" borderId="1" xfId="0" applyFont="1" applyBorder="1" applyAlignment="1">
      <alignment wrapText="1"/>
    </xf>
    <xf numFmtId="0" fontId="46" fillId="12" borderId="20" xfId="0" applyFont="1" applyFill="1" applyBorder="1" applyAlignment="1">
      <alignment horizontal="center"/>
    </xf>
    <xf numFmtId="0" fontId="53" fillId="12" borderId="18" xfId="0" applyFont="1" applyFill="1" applyBorder="1" applyAlignment="1">
      <alignment vertical="center"/>
    </xf>
    <xf numFmtId="0" fontId="40" fillId="12" borderId="18" xfId="0" applyFont="1" applyFill="1" applyBorder="1" applyAlignment="1"/>
    <xf numFmtId="0" fontId="40" fillId="12" borderId="18" xfId="0" applyFont="1" applyFill="1" applyBorder="1" applyAlignment="1">
      <alignment horizontal="center"/>
    </xf>
    <xf numFmtId="3" fontId="39" fillId="12" borderId="18" xfId="0" applyNumberFormat="1" applyFont="1" applyFill="1" applyBorder="1" applyAlignment="1">
      <alignment horizontal="center" vertical="center"/>
    </xf>
    <xf numFmtId="3" fontId="8" fillId="0" borderId="6" xfId="4" applyNumberFormat="1" applyFont="1" applyFill="1" applyBorder="1" applyAlignment="1">
      <alignment horizontal="center" vertical="center" wrapText="1"/>
    </xf>
    <xf numFmtId="3" fontId="9" fillId="11" borderId="2" xfId="0" applyNumberFormat="1"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8" fillId="0" borderId="58" xfId="0" applyFont="1" applyBorder="1" applyAlignment="1">
      <alignment horizontal="center" vertical="center" wrapText="1"/>
    </xf>
    <xf numFmtId="0" fontId="8" fillId="0" borderId="59" xfId="0" applyFont="1" applyBorder="1" applyAlignment="1">
      <alignment horizontal="center" vertical="center" wrapText="1"/>
    </xf>
    <xf numFmtId="0" fontId="8" fillId="0" borderId="57" xfId="0" applyFont="1" applyBorder="1" applyAlignment="1">
      <alignment horizontal="center" vertical="center" wrapText="1"/>
    </xf>
    <xf numFmtId="3" fontId="8" fillId="0" borderId="56" xfId="4" applyNumberFormat="1" applyFont="1" applyFill="1" applyBorder="1" applyAlignment="1">
      <alignment horizontal="center" vertical="center" wrapText="1"/>
    </xf>
    <xf numFmtId="0" fontId="9" fillId="0" borderId="58" xfId="0" applyFont="1" applyFill="1" applyBorder="1" applyAlignment="1">
      <alignment horizontal="center" vertical="center" wrapText="1"/>
    </xf>
    <xf numFmtId="0" fontId="9" fillId="0" borderId="59" xfId="0" applyFont="1" applyFill="1" applyBorder="1" applyAlignment="1">
      <alignment horizontal="center" vertical="center" wrapText="1"/>
    </xf>
    <xf numFmtId="0" fontId="9" fillId="0" borderId="57" xfId="0" applyFont="1" applyFill="1" applyBorder="1" applyAlignment="1">
      <alignment horizontal="center" vertical="center" wrapText="1"/>
    </xf>
    <xf numFmtId="0" fontId="9" fillId="0" borderId="65" xfId="0" applyFont="1" applyFill="1" applyBorder="1" applyAlignment="1">
      <alignment horizontal="center" vertical="center" wrapText="1"/>
    </xf>
    <xf numFmtId="3" fontId="9" fillId="11" borderId="4" xfId="0" applyNumberFormat="1" applyFont="1" applyFill="1" applyBorder="1" applyAlignment="1">
      <alignment horizontal="center" vertical="center" wrapText="1"/>
    </xf>
    <xf numFmtId="3" fontId="9" fillId="11" borderId="8" xfId="0" applyNumberFormat="1" applyFont="1" applyFill="1" applyBorder="1" applyAlignment="1">
      <alignment horizontal="center" vertical="center" wrapText="1"/>
    </xf>
    <xf numFmtId="3" fontId="8" fillId="0" borderId="68" xfId="4" applyNumberFormat="1" applyFont="1" applyFill="1" applyBorder="1" applyAlignment="1">
      <alignment horizontal="center" vertical="center" wrapText="1"/>
    </xf>
    <xf numFmtId="3" fontId="9" fillId="0" borderId="69" xfId="4" applyNumberFormat="1" applyFont="1" applyFill="1" applyBorder="1" applyAlignment="1">
      <alignment horizontal="center" vertical="center" wrapText="1"/>
    </xf>
    <xf numFmtId="3" fontId="8" fillId="0" borderId="4" xfId="4" applyNumberFormat="1" applyFont="1" applyFill="1" applyBorder="1" applyAlignment="1">
      <alignment horizontal="center" vertical="center" wrapText="1"/>
    </xf>
    <xf numFmtId="3" fontId="8" fillId="0" borderId="2" xfId="4" applyNumberFormat="1" applyFont="1" applyFill="1" applyBorder="1" applyAlignment="1">
      <alignment horizontal="center" vertical="center" wrapText="1"/>
    </xf>
    <xf numFmtId="3" fontId="9" fillId="0" borderId="8" xfId="4" applyNumberFormat="1" applyFont="1" applyFill="1" applyBorder="1" applyAlignment="1">
      <alignment horizontal="center" vertical="center" wrapText="1"/>
    </xf>
    <xf numFmtId="3" fontId="9" fillId="0" borderId="71" xfId="0" applyNumberFormat="1" applyFont="1" applyBorder="1" applyAlignment="1">
      <alignment horizontal="center" vertical="center" wrapText="1"/>
    </xf>
    <xf numFmtId="3" fontId="9" fillId="0" borderId="51" xfId="0" applyNumberFormat="1" applyFont="1" applyBorder="1" applyAlignment="1">
      <alignment horizontal="center" vertical="center" wrapText="1"/>
    </xf>
    <xf numFmtId="3" fontId="9" fillId="0" borderId="72" xfId="0" applyNumberFormat="1" applyFont="1" applyBorder="1" applyAlignment="1">
      <alignment horizontal="center" vertical="center" wrapText="1"/>
    </xf>
    <xf numFmtId="3" fontId="9" fillId="11" borderId="71" xfId="0" applyNumberFormat="1" applyFont="1" applyFill="1" applyBorder="1" applyAlignment="1">
      <alignment horizontal="center" vertical="center" wrapText="1"/>
    </xf>
    <xf numFmtId="3" fontId="9" fillId="11" borderId="51" xfId="0" applyNumberFormat="1" applyFont="1" applyFill="1" applyBorder="1" applyAlignment="1">
      <alignment horizontal="center" vertical="center" wrapText="1"/>
    </xf>
    <xf numFmtId="3" fontId="9" fillId="11" borderId="72" xfId="0" applyNumberFormat="1" applyFont="1" applyFill="1" applyBorder="1" applyAlignment="1">
      <alignment horizontal="center" vertical="center" wrapText="1"/>
    </xf>
    <xf numFmtId="41" fontId="9" fillId="0" borderId="58" xfId="4" applyNumberFormat="1" applyFont="1" applyFill="1" applyBorder="1" applyAlignment="1">
      <alignment horizontal="center" vertical="center" wrapText="1"/>
    </xf>
    <xf numFmtId="41" fontId="9" fillId="0" borderId="59" xfId="4" applyNumberFormat="1" applyFont="1" applyFill="1" applyBorder="1" applyAlignment="1">
      <alignment horizontal="center" vertical="center" wrapText="1"/>
    </xf>
    <xf numFmtId="41" fontId="9" fillId="0" borderId="57" xfId="4" applyNumberFormat="1" applyFont="1" applyFill="1" applyBorder="1" applyAlignment="1">
      <alignment horizontal="center" vertical="center" wrapText="1"/>
    </xf>
    <xf numFmtId="3" fontId="25" fillId="0" borderId="58" xfId="4" applyNumberFormat="1" applyFont="1" applyBorder="1" applyAlignment="1">
      <alignment horizontal="center" vertical="center"/>
    </xf>
    <xf numFmtId="3" fontId="25" fillId="0" borderId="59" xfId="4" applyNumberFormat="1" applyFont="1" applyBorder="1" applyAlignment="1">
      <alignment horizontal="center" vertical="center"/>
    </xf>
    <xf numFmtId="3" fontId="25" fillId="0" borderId="57" xfId="4" applyNumberFormat="1" applyFont="1" applyBorder="1" applyAlignment="1">
      <alignment horizontal="center" vertical="center"/>
    </xf>
    <xf numFmtId="3" fontId="27" fillId="0" borderId="20" xfId="4" applyNumberFormat="1" applyFont="1" applyBorder="1" applyAlignment="1">
      <alignment horizontal="center" vertical="center"/>
    </xf>
    <xf numFmtId="3" fontId="27" fillId="0" borderId="19" xfId="4" applyNumberFormat="1" applyFont="1" applyBorder="1" applyAlignment="1">
      <alignment horizontal="center" vertical="center"/>
    </xf>
    <xf numFmtId="3" fontId="27" fillId="0" borderId="22" xfId="4" applyNumberFormat="1" applyFont="1" applyBorder="1" applyAlignment="1">
      <alignment horizontal="center" vertical="center"/>
    </xf>
    <xf numFmtId="3" fontId="27" fillId="0" borderId="48" xfId="4" applyNumberFormat="1" applyFont="1" applyBorder="1" applyAlignment="1">
      <alignment horizontal="center" vertical="center"/>
    </xf>
    <xf numFmtId="3" fontId="27" fillId="0" borderId="18" xfId="4" applyNumberFormat="1" applyFont="1" applyBorder="1" applyAlignment="1">
      <alignment horizontal="center" vertical="center"/>
    </xf>
    <xf numFmtId="0" fontId="35" fillId="0" borderId="63" xfId="0" applyFont="1" applyBorder="1" applyAlignment="1">
      <alignment vertical="center" wrapText="1"/>
    </xf>
    <xf numFmtId="0" fontId="8" fillId="0" borderId="26" xfId="0" applyFont="1" applyBorder="1" applyAlignment="1">
      <alignment horizontal="center" vertical="center" wrapText="1"/>
    </xf>
    <xf numFmtId="0" fontId="9" fillId="0" borderId="64"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35" fillId="0" borderId="61" xfId="0" applyFont="1" applyBorder="1" applyAlignment="1">
      <alignment vertical="center" wrapText="1"/>
    </xf>
    <xf numFmtId="0" fontId="35" fillId="0" borderId="61" xfId="0" applyFont="1" applyBorder="1" applyAlignment="1">
      <alignment wrapText="1"/>
    </xf>
    <xf numFmtId="3" fontId="27" fillId="0" borderId="51" xfId="0" applyNumberFormat="1" applyFont="1" applyBorder="1" applyAlignment="1">
      <alignment horizontal="center" vertical="center"/>
    </xf>
    <xf numFmtId="0" fontId="35" fillId="0" borderId="66" xfId="0" applyFont="1" applyBorder="1" applyAlignment="1">
      <alignment vertical="center" wrapText="1"/>
    </xf>
    <xf numFmtId="3" fontId="8" fillId="0" borderId="71" xfId="4" applyNumberFormat="1" applyFont="1" applyFill="1" applyBorder="1" applyAlignment="1">
      <alignment horizontal="center" vertical="center" wrapText="1"/>
    </xf>
    <xf numFmtId="3" fontId="8" fillId="0" borderId="51" xfId="4" applyNumberFormat="1" applyFont="1" applyFill="1" applyBorder="1" applyAlignment="1">
      <alignment horizontal="center" vertical="center" wrapText="1"/>
    </xf>
    <xf numFmtId="3" fontId="9" fillId="0" borderId="72" xfId="4" applyNumberFormat="1" applyFont="1" applyFill="1" applyBorder="1" applyAlignment="1">
      <alignment horizontal="center" vertical="center" wrapText="1"/>
    </xf>
    <xf numFmtId="41" fontId="9" fillId="0" borderId="10" xfId="4" applyNumberFormat="1" applyFont="1" applyFill="1" applyBorder="1" applyAlignment="1">
      <alignment horizontal="center" vertical="center" wrapText="1"/>
    </xf>
    <xf numFmtId="3" fontId="9" fillId="0" borderId="71" xfId="0" applyNumberFormat="1" applyFont="1" applyBorder="1" applyAlignment="1">
      <alignment vertical="center" wrapText="1"/>
    </xf>
    <xf numFmtId="3" fontId="9" fillId="0" borderId="51" xfId="0" applyNumberFormat="1" applyFont="1" applyBorder="1" applyAlignment="1">
      <alignment vertical="center" wrapText="1"/>
    </xf>
    <xf numFmtId="3" fontId="10" fillId="0" borderId="51" xfId="0" applyNumberFormat="1" applyFont="1" applyBorder="1" applyAlignment="1">
      <alignment vertical="center"/>
    </xf>
    <xf numFmtId="3" fontId="10" fillId="0" borderId="72" xfId="0" applyNumberFormat="1" applyFont="1" applyBorder="1" applyAlignment="1">
      <alignment vertical="center"/>
    </xf>
    <xf numFmtId="3" fontId="9" fillId="11" borderId="51" xfId="0" applyNumberFormat="1" applyFont="1" applyFill="1" applyBorder="1" applyAlignment="1">
      <alignment vertical="center" wrapText="1"/>
    </xf>
    <xf numFmtId="41" fontId="9" fillId="0" borderId="26" xfId="4" applyNumberFormat="1" applyFont="1" applyFill="1" applyBorder="1" applyAlignment="1">
      <alignment horizontal="center" vertical="center" wrapText="1"/>
    </xf>
    <xf numFmtId="3" fontId="9" fillId="0" borderId="73" xfId="4" applyNumberFormat="1" applyFont="1" applyFill="1" applyBorder="1" applyAlignment="1">
      <alignment horizontal="center" vertical="center" wrapText="1"/>
    </xf>
    <xf numFmtId="3" fontId="9" fillId="0" borderId="53" xfId="4" applyNumberFormat="1" applyFont="1" applyFill="1" applyBorder="1" applyAlignment="1">
      <alignment horizontal="center" vertical="center" wrapText="1"/>
    </xf>
    <xf numFmtId="3" fontId="9" fillId="11" borderId="73" xfId="0" applyNumberFormat="1" applyFont="1" applyFill="1" applyBorder="1" applyAlignment="1">
      <alignment vertical="center" wrapText="1"/>
    </xf>
    <xf numFmtId="3" fontId="27" fillId="0" borderId="73" xfId="0" applyNumberFormat="1" applyFont="1" applyBorder="1" applyAlignment="1">
      <alignment horizontal="center" vertical="center"/>
    </xf>
    <xf numFmtId="3" fontId="25" fillId="0" borderId="64" xfId="4" applyNumberFormat="1" applyFont="1" applyBorder="1" applyAlignment="1">
      <alignment horizontal="center" vertical="center"/>
    </xf>
    <xf numFmtId="3" fontId="25" fillId="0" borderId="11" xfId="4" applyNumberFormat="1" applyFont="1" applyBorder="1" applyAlignment="1">
      <alignment horizontal="center" vertical="center"/>
    </xf>
    <xf numFmtId="3" fontId="27" fillId="0" borderId="74" xfId="0" applyNumberFormat="1" applyFont="1" applyBorder="1" applyAlignment="1">
      <alignment horizontal="center" vertical="center"/>
    </xf>
    <xf numFmtId="41" fontId="27" fillId="0" borderId="10" xfId="0" applyNumberFormat="1" applyFont="1" applyBorder="1" applyAlignment="1">
      <alignment horizontal="center" vertical="center"/>
    </xf>
    <xf numFmtId="3" fontId="8" fillId="0" borderId="74" xfId="4" applyNumberFormat="1" applyFont="1" applyFill="1" applyBorder="1" applyAlignment="1">
      <alignment horizontal="center" vertical="center" wrapText="1"/>
    </xf>
    <xf numFmtId="3" fontId="8" fillId="0" borderId="54" xfId="4" applyNumberFormat="1" applyFont="1" applyFill="1" applyBorder="1" applyAlignment="1">
      <alignment horizontal="center" vertical="center" wrapText="1"/>
    </xf>
    <xf numFmtId="3" fontId="9" fillId="11" borderId="74" xfId="0" applyNumberFormat="1" applyFont="1" applyFill="1" applyBorder="1" applyAlignment="1">
      <alignment vertical="center" wrapText="1"/>
    </xf>
    <xf numFmtId="3" fontId="27" fillId="0" borderId="71" xfId="0" applyNumberFormat="1" applyFont="1" applyBorder="1" applyAlignment="1">
      <alignment horizontal="center" vertical="center"/>
    </xf>
    <xf numFmtId="3" fontId="27" fillId="0" borderId="72" xfId="0" applyNumberFormat="1" applyFont="1" applyBorder="1" applyAlignment="1">
      <alignment horizontal="center" vertical="center"/>
    </xf>
    <xf numFmtId="3" fontId="9" fillId="0" borderId="73" xfId="0" applyNumberFormat="1" applyFont="1" applyBorder="1" applyAlignment="1">
      <alignment vertical="center" wrapText="1"/>
    </xf>
    <xf numFmtId="0" fontId="35" fillId="0" borderId="9" xfId="0" applyFont="1" applyBorder="1" applyAlignment="1">
      <alignment wrapText="1"/>
    </xf>
    <xf numFmtId="3" fontId="8" fillId="0" borderId="55" xfId="4" applyNumberFormat="1" applyFont="1" applyFill="1" applyBorder="1" applyAlignment="1">
      <alignment horizontal="center" vertical="center" wrapText="1"/>
    </xf>
    <xf numFmtId="0" fontId="8" fillId="0" borderId="47" xfId="0" applyFont="1" applyBorder="1" applyAlignment="1">
      <alignment horizontal="center" vertical="center" wrapText="1"/>
    </xf>
    <xf numFmtId="0" fontId="34" fillId="11" borderId="60" xfId="0" applyFont="1" applyFill="1" applyBorder="1" applyAlignment="1">
      <alignment horizontal="center" vertical="center" wrapText="1"/>
    </xf>
    <xf numFmtId="3" fontId="27" fillId="0" borderId="7" xfId="0" applyNumberFormat="1" applyFont="1" applyBorder="1" applyAlignment="1">
      <alignment horizontal="center" vertical="center"/>
    </xf>
    <xf numFmtId="3" fontId="27" fillId="0" borderId="18" xfId="0" applyNumberFormat="1" applyFont="1" applyBorder="1" applyAlignment="1">
      <alignment horizontal="center" vertical="center"/>
    </xf>
    <xf numFmtId="3" fontId="27" fillId="0" borderId="19" xfId="0" applyNumberFormat="1" applyFont="1" applyBorder="1" applyAlignment="1">
      <alignment horizontal="center" vertical="center"/>
    </xf>
    <xf numFmtId="41" fontId="39" fillId="12" borderId="19" xfId="4" applyNumberFormat="1" applyFont="1" applyFill="1" applyBorder="1" applyAlignment="1">
      <alignment horizontal="center" vertical="center" wrapText="1"/>
    </xf>
    <xf numFmtId="41" fontId="39" fillId="7" borderId="12" xfId="4" applyNumberFormat="1" applyFont="1" applyFill="1" applyBorder="1" applyAlignment="1">
      <alignment horizontal="center" vertical="center" wrapText="1"/>
    </xf>
    <xf numFmtId="4" fontId="0" fillId="0" borderId="0" xfId="0" applyNumberFormat="1" applyAlignment="1">
      <alignment horizontal="center" vertical="center"/>
    </xf>
    <xf numFmtId="3" fontId="40" fillId="0" borderId="1" xfId="0" applyNumberFormat="1" applyFont="1" applyBorder="1" applyAlignment="1">
      <alignment horizontal="center" vertical="center" wrapText="1"/>
    </xf>
    <xf numFmtId="0" fontId="56" fillId="0" borderId="0" xfId="0" applyFont="1"/>
    <xf numFmtId="0" fontId="56" fillId="0" borderId="0" xfId="0" applyFont="1" applyAlignment="1">
      <alignment horizontal="center"/>
    </xf>
    <xf numFmtId="0" fontId="55" fillId="0" borderId="24" xfId="0" applyFont="1" applyBorder="1" applyAlignment="1">
      <alignment horizontal="center" vertical="center" wrapText="1"/>
    </xf>
    <xf numFmtId="0" fontId="54" fillId="0" borderId="24" xfId="0" applyFont="1" applyBorder="1" applyAlignment="1">
      <alignment horizontal="left" vertical="center" wrapText="1"/>
    </xf>
    <xf numFmtId="0" fontId="54" fillId="0" borderId="24" xfId="0" applyFont="1" applyBorder="1" applyAlignment="1">
      <alignment horizontal="center" vertical="center" wrapText="1"/>
    </xf>
    <xf numFmtId="0" fontId="54" fillId="10" borderId="1" xfId="0" applyFont="1" applyFill="1" applyBorder="1" applyAlignment="1">
      <alignment horizontal="left" vertical="center" wrapText="1"/>
    </xf>
    <xf numFmtId="0" fontId="54" fillId="10" borderId="1" xfId="0" applyFont="1" applyFill="1" applyBorder="1" applyAlignment="1">
      <alignment horizontal="center" vertical="center" wrapText="1"/>
    </xf>
    <xf numFmtId="0" fontId="54" fillId="0" borderId="1" xfId="0" applyFont="1" applyFill="1" applyBorder="1" applyAlignment="1">
      <alignment horizontal="center" vertical="center" wrapText="1"/>
    </xf>
    <xf numFmtId="0" fontId="54" fillId="0" borderId="1" xfId="0" applyFont="1" applyBorder="1" applyAlignment="1">
      <alignment horizontal="center" vertical="center" wrapText="1"/>
    </xf>
    <xf numFmtId="0" fontId="54" fillId="0" borderId="1" xfId="0" applyFont="1" applyFill="1" applyBorder="1" applyAlignment="1">
      <alignment horizontal="center" vertical="top" wrapText="1"/>
    </xf>
    <xf numFmtId="0" fontId="55" fillId="7" borderId="18" xfId="0" applyFont="1" applyFill="1" applyBorder="1" applyAlignment="1">
      <alignment horizontal="left" vertical="center" wrapText="1"/>
    </xf>
    <xf numFmtId="0" fontId="55" fillId="7" borderId="18" xfId="0" applyFont="1" applyFill="1" applyBorder="1" applyAlignment="1">
      <alignment horizontal="center" vertical="center" wrapText="1"/>
    </xf>
    <xf numFmtId="0" fontId="54" fillId="0" borderId="24" xfId="0" applyFont="1" applyBorder="1" applyAlignment="1">
      <alignment horizontal="center"/>
    </xf>
    <xf numFmtId="0" fontId="55" fillId="10" borderId="1" xfId="0" applyFont="1" applyFill="1" applyBorder="1" applyAlignment="1">
      <alignment horizontal="left" vertical="center" wrapText="1"/>
    </xf>
    <xf numFmtId="0" fontId="54" fillId="10" borderId="1" xfId="0" applyFont="1" applyFill="1" applyBorder="1" applyAlignment="1">
      <alignment horizontal="center"/>
    </xf>
    <xf numFmtId="0" fontId="55" fillId="0" borderId="24" xfId="0" applyFont="1" applyBorder="1" applyAlignment="1">
      <alignment horizontal="center"/>
    </xf>
    <xf numFmtId="0" fontId="54" fillId="0" borderId="1" xfId="0" applyFont="1" applyBorder="1" applyAlignment="1">
      <alignment horizontal="center" vertical="center"/>
    </xf>
    <xf numFmtId="0" fontId="54" fillId="12" borderId="18" xfId="0" applyFont="1" applyFill="1" applyBorder="1" applyAlignment="1"/>
    <xf numFmtId="0" fontId="54" fillId="12" borderId="18" xfId="0" applyFont="1" applyFill="1" applyBorder="1" applyAlignment="1">
      <alignment horizontal="center"/>
    </xf>
    <xf numFmtId="0" fontId="57" fillId="0" borderId="0" xfId="0" applyFont="1"/>
    <xf numFmtId="0" fontId="57" fillId="0" borderId="0" xfId="0" applyFont="1" applyAlignment="1">
      <alignment horizontal="center"/>
    </xf>
    <xf numFmtId="3" fontId="39" fillId="7" borderId="67" xfId="4" applyNumberFormat="1" applyFont="1" applyFill="1" applyBorder="1" applyAlignment="1">
      <alignment horizontal="center" vertical="center" wrapText="1"/>
    </xf>
    <xf numFmtId="41" fontId="49" fillId="0" borderId="78" xfId="4" applyNumberFormat="1" applyFont="1" applyBorder="1" applyAlignment="1">
      <alignment horizontal="center" vertical="center" wrapText="1"/>
    </xf>
    <xf numFmtId="41" fontId="39" fillId="7" borderId="48" xfId="4" applyNumberFormat="1" applyFont="1" applyFill="1" applyBorder="1" applyAlignment="1">
      <alignment horizontal="center" vertical="center" wrapText="1"/>
    </xf>
    <xf numFmtId="0" fontId="19" fillId="8" borderId="0" xfId="0" applyFont="1" applyFill="1" applyBorder="1" applyAlignment="1">
      <alignment horizontal="center" vertical="center" wrapText="1"/>
    </xf>
    <xf numFmtId="0" fontId="19" fillId="8" borderId="31" xfId="0" applyFont="1" applyFill="1" applyBorder="1" applyAlignment="1">
      <alignment horizontal="center" vertical="center" wrapText="1"/>
    </xf>
    <xf numFmtId="0" fontId="39" fillId="10" borderId="20" xfId="0" applyFont="1" applyFill="1" applyBorder="1" applyAlignment="1">
      <alignment horizontal="center" vertical="center" wrapText="1"/>
    </xf>
    <xf numFmtId="0" fontId="40" fillId="0" borderId="18" xfId="0" applyFont="1" applyBorder="1" applyAlignment="1"/>
    <xf numFmtId="0" fontId="40" fillId="0" borderId="19" xfId="0" applyFont="1" applyBorder="1" applyAlignment="1"/>
    <xf numFmtId="0" fontId="53" fillId="7" borderId="18" xfId="0" applyFont="1" applyFill="1" applyBorder="1" applyAlignment="1">
      <alignment horizontal="left" vertical="center" wrapText="1"/>
    </xf>
    <xf numFmtId="0" fontId="46" fillId="7" borderId="18" xfId="0" applyFont="1" applyFill="1" applyBorder="1" applyAlignment="1">
      <alignment horizontal="left" vertical="center" wrapText="1"/>
    </xf>
    <xf numFmtId="0" fontId="45" fillId="0" borderId="24" xfId="0" applyFont="1" applyFill="1" applyBorder="1" applyAlignment="1">
      <alignment horizontal="center" vertical="center" wrapText="1"/>
    </xf>
    <xf numFmtId="0" fontId="46" fillId="0" borderId="24" xfId="0" applyFont="1" applyBorder="1" applyAlignment="1">
      <alignment horizontal="center" vertical="center" wrapText="1"/>
    </xf>
    <xf numFmtId="0" fontId="40" fillId="0" borderId="24" xfId="0" applyFont="1" applyBorder="1" applyAlignment="1">
      <alignment horizontal="center" vertical="center" wrapText="1"/>
    </xf>
    <xf numFmtId="0" fontId="40" fillId="0" borderId="1" xfId="0" applyFont="1" applyBorder="1" applyAlignment="1">
      <alignment horizontal="center" vertical="center" wrapText="1"/>
    </xf>
    <xf numFmtId="3" fontId="45" fillId="0" borderId="24" xfId="0" applyNumberFormat="1" applyFont="1" applyBorder="1" applyAlignment="1">
      <alignment horizontal="center" vertical="center" wrapText="1"/>
    </xf>
    <xf numFmtId="0" fontId="40" fillId="0" borderId="24" xfId="0" applyFont="1" applyBorder="1" applyAlignment="1">
      <alignment horizontal="center" vertical="center"/>
    </xf>
    <xf numFmtId="0" fontId="46" fillId="0" borderId="1" xfId="0" applyFont="1" applyBorder="1" applyAlignment="1">
      <alignment horizontal="center" vertical="center"/>
    </xf>
    <xf numFmtId="3" fontId="45" fillId="0" borderId="1" xfId="0" applyNumberFormat="1" applyFont="1" applyBorder="1" applyAlignment="1">
      <alignment horizontal="center" vertical="center" wrapText="1"/>
    </xf>
    <xf numFmtId="0" fontId="46" fillId="0" borderId="1" xfId="0" applyFont="1" applyBorder="1" applyAlignment="1">
      <alignment horizontal="center" vertical="center" wrapText="1"/>
    </xf>
    <xf numFmtId="0" fontId="55" fillId="0" borderId="1" xfId="0" applyFont="1" applyBorder="1" applyAlignment="1">
      <alignment horizontal="center" vertical="center" wrapText="1"/>
    </xf>
    <xf numFmtId="0" fontId="55" fillId="0" borderId="2" xfId="0" applyFont="1" applyBorder="1" applyAlignment="1">
      <alignment horizontal="center" vertical="center" wrapText="1"/>
    </xf>
    <xf numFmtId="0" fontId="54" fillId="0" borderId="2" xfId="0" applyFont="1" applyBorder="1" applyAlignment="1">
      <alignment horizontal="center" vertical="center" wrapText="1"/>
    </xf>
    <xf numFmtId="0" fontId="39" fillId="0" borderId="20" xfId="0" applyFont="1" applyFill="1" applyBorder="1" applyAlignment="1">
      <alignment horizontal="center" vertical="center" wrapText="1"/>
    </xf>
    <xf numFmtId="0" fontId="39" fillId="0" borderId="18" xfId="0" applyFont="1" applyFill="1" applyBorder="1" applyAlignment="1">
      <alignment horizontal="center" vertical="center" wrapText="1"/>
    </xf>
    <xf numFmtId="0" fontId="39" fillId="0" borderId="19" xfId="0" applyFont="1" applyFill="1" applyBorder="1" applyAlignment="1">
      <alignment horizontal="center" vertical="center" wrapText="1"/>
    </xf>
    <xf numFmtId="0" fontId="45" fillId="10" borderId="20" xfId="0" applyFont="1" applyFill="1" applyBorder="1" applyAlignment="1">
      <alignment horizontal="center" vertical="center" wrapText="1"/>
    </xf>
    <xf numFmtId="0" fontId="40" fillId="0" borderId="18" xfId="0" applyFont="1" applyBorder="1" applyAlignment="1">
      <alignment horizontal="center" vertical="center" wrapText="1"/>
    </xf>
    <xf numFmtId="0" fontId="40" fillId="0" borderId="19" xfId="0" applyFont="1" applyBorder="1" applyAlignment="1">
      <alignment horizontal="center" vertical="center" wrapText="1"/>
    </xf>
    <xf numFmtId="0" fontId="45" fillId="0" borderId="23" xfId="0" applyFont="1" applyBorder="1" applyAlignment="1">
      <alignment horizontal="center" vertical="center" wrapText="1"/>
    </xf>
    <xf numFmtId="0" fontId="45" fillId="0" borderId="3" xfId="0" applyFont="1" applyBorder="1" applyAlignment="1">
      <alignment horizontal="center" vertical="center" wrapText="1"/>
    </xf>
    <xf numFmtId="0" fontId="45" fillId="0" borderId="4" xfId="0" applyFont="1" applyBorder="1" applyAlignment="1">
      <alignment horizontal="center" vertical="center" wrapText="1"/>
    </xf>
    <xf numFmtId="0" fontId="45" fillId="0" borderId="24" xfId="0" applyFont="1" applyBorder="1" applyAlignment="1">
      <alignment horizontal="center" vertical="center" wrapText="1"/>
    </xf>
    <xf numFmtId="0" fontId="45" fillId="0" borderId="1" xfId="0" applyFont="1" applyBorder="1" applyAlignment="1">
      <alignment horizontal="center" vertical="center" wrapText="1"/>
    </xf>
    <xf numFmtId="0" fontId="45" fillId="0" borderId="2" xfId="0" applyFont="1" applyBorder="1" applyAlignment="1">
      <alignment horizontal="center" vertical="center" wrapText="1"/>
    </xf>
    <xf numFmtId="0" fontId="45" fillId="11" borderId="1" xfId="0" applyFont="1" applyFill="1" applyBorder="1" applyAlignment="1">
      <alignment horizontal="center" vertical="center" wrapText="1"/>
    </xf>
    <xf numFmtId="0" fontId="45" fillId="11" borderId="2" xfId="0" applyFont="1" applyFill="1" applyBorder="1" applyAlignment="1">
      <alignment horizontal="center" vertical="center" wrapText="1"/>
    </xf>
    <xf numFmtId="0" fontId="47" fillId="0" borderId="1" xfId="0" applyFont="1" applyBorder="1" applyAlignment="1">
      <alignment horizontal="center" vertical="center" wrapText="1"/>
    </xf>
    <xf numFmtId="0" fontId="48" fillId="0" borderId="2" xfId="0" applyFont="1" applyBorder="1" applyAlignment="1">
      <alignment horizontal="center" vertical="center" wrapText="1"/>
    </xf>
    <xf numFmtId="0" fontId="39" fillId="10" borderId="18" xfId="0" applyFont="1" applyFill="1" applyBorder="1" applyAlignment="1">
      <alignment horizontal="center" vertical="center" wrapText="1"/>
    </xf>
    <xf numFmtId="0" fontId="39" fillId="10" borderId="19" xfId="0" applyFont="1" applyFill="1" applyBorder="1" applyAlignment="1">
      <alignment horizontal="center" vertical="center" wrapText="1"/>
    </xf>
    <xf numFmtId="3" fontId="46" fillId="0" borderId="1" xfId="0" applyNumberFormat="1" applyFont="1" applyBorder="1" applyAlignment="1">
      <alignment horizontal="center" vertical="center" wrapText="1"/>
    </xf>
    <xf numFmtId="3" fontId="45" fillId="0" borderId="25" xfId="0" applyNumberFormat="1" applyFont="1" applyBorder="1" applyAlignment="1">
      <alignment horizontal="center" vertical="center" wrapText="1"/>
    </xf>
    <xf numFmtId="3" fontId="45" fillId="0" borderId="12" xfId="0" applyNumberFormat="1" applyFont="1" applyBorder="1" applyAlignment="1">
      <alignment horizontal="center" vertical="center" wrapText="1"/>
    </xf>
    <xf numFmtId="0" fontId="47" fillId="0" borderId="24" xfId="0" applyFont="1" applyBorder="1" applyAlignment="1">
      <alignment horizontal="left" vertical="center" wrapText="1"/>
    </xf>
    <xf numFmtId="0" fontId="49" fillId="0" borderId="24" xfId="0" applyFont="1" applyBorder="1" applyAlignment="1">
      <alignment horizontal="left" vertical="center" wrapText="1"/>
    </xf>
    <xf numFmtId="3" fontId="46" fillId="0" borderId="1" xfId="0" applyNumberFormat="1" applyFont="1" applyBorder="1" applyAlignment="1">
      <alignment horizontal="center" vertical="center"/>
    </xf>
    <xf numFmtId="0" fontId="45" fillId="10" borderId="18" xfId="0" applyFont="1" applyFill="1" applyBorder="1" applyAlignment="1">
      <alignment horizontal="center" vertical="center" wrapText="1"/>
    </xf>
    <xf numFmtId="0" fontId="45" fillId="10" borderId="19" xfId="0" applyFont="1" applyFill="1" applyBorder="1" applyAlignment="1">
      <alignment horizontal="center" vertical="center" wrapText="1"/>
    </xf>
    <xf numFmtId="3" fontId="9" fillId="0" borderId="20" xfId="0" applyNumberFormat="1" applyFont="1" applyBorder="1" applyAlignment="1">
      <alignment horizontal="center" vertical="center" wrapText="1"/>
    </xf>
    <xf numFmtId="0" fontId="0" fillId="0" borderId="18" xfId="0" applyBorder="1" applyAlignment="1">
      <alignment horizontal="center" vertical="center" wrapText="1"/>
    </xf>
    <xf numFmtId="0" fontId="0" fillId="0" borderId="70" xfId="0" applyBorder="1" applyAlignment="1">
      <alignment horizontal="center" vertical="center" wrapText="1"/>
    </xf>
    <xf numFmtId="0" fontId="34" fillId="11" borderId="26" xfId="0" applyFont="1" applyFill="1" applyBorder="1" applyAlignment="1">
      <alignment horizontal="center" vertical="center" wrapText="1"/>
    </xf>
    <xf numFmtId="0" fontId="35" fillId="11" borderId="57" xfId="0" applyFont="1" applyFill="1" applyBorder="1" applyAlignment="1">
      <alignment horizontal="center" vertical="center" wrapText="1"/>
    </xf>
    <xf numFmtId="3" fontId="9" fillId="11" borderId="20" xfId="0" applyNumberFormat="1" applyFont="1" applyFill="1" applyBorder="1" applyAlignment="1">
      <alignment horizontal="center" vertical="center" wrapText="1"/>
    </xf>
    <xf numFmtId="3" fontId="9" fillId="11" borderId="18" xfId="0" applyNumberFormat="1" applyFont="1" applyFill="1" applyBorder="1" applyAlignment="1">
      <alignment horizontal="center" vertical="center" wrapText="1"/>
    </xf>
    <xf numFmtId="3" fontId="9" fillId="11" borderId="19" xfId="0" applyNumberFormat="1" applyFont="1" applyFill="1" applyBorder="1" applyAlignment="1">
      <alignment horizontal="center" vertical="center" wrapText="1"/>
    </xf>
    <xf numFmtId="3" fontId="9" fillId="0" borderId="15" xfId="0" applyNumberFormat="1" applyFont="1" applyBorder="1" applyAlignment="1">
      <alignment horizontal="center" vertical="center" wrapText="1"/>
    </xf>
    <xf numFmtId="3" fontId="9" fillId="0" borderId="13" xfId="0" applyNumberFormat="1" applyFont="1" applyBorder="1" applyAlignment="1">
      <alignment horizontal="center" vertical="center" wrapText="1"/>
    </xf>
    <xf numFmtId="3" fontId="9" fillId="0" borderId="10" xfId="0" applyNumberFormat="1" applyFont="1" applyBorder="1" applyAlignment="1">
      <alignment horizontal="center" vertical="center" wrapText="1"/>
    </xf>
    <xf numFmtId="0" fontId="9" fillId="0" borderId="23" xfId="0" applyFont="1" applyBorder="1" applyAlignment="1">
      <alignment horizontal="center" vertical="center" wrapText="1"/>
    </xf>
    <xf numFmtId="0" fontId="9" fillId="0" borderId="61" xfId="0" applyFont="1" applyBorder="1" applyAlignment="1">
      <alignment horizontal="center" vertical="center" wrapText="1"/>
    </xf>
    <xf numFmtId="0" fontId="9" fillId="0" borderId="76" xfId="0" applyFont="1" applyBorder="1" applyAlignment="1">
      <alignment horizontal="center" vertical="center" wrapText="1"/>
    </xf>
    <xf numFmtId="0" fontId="10" fillId="0" borderId="9" xfId="0" applyFont="1" applyFill="1" applyBorder="1" applyAlignment="1">
      <alignment horizontal="center" wrapText="1"/>
    </xf>
    <xf numFmtId="0" fontId="10" fillId="0" borderId="16" xfId="0" applyFont="1" applyFill="1" applyBorder="1" applyAlignment="1">
      <alignment horizontal="center" wrapText="1"/>
    </xf>
    <xf numFmtId="0" fontId="10" fillId="0" borderId="11" xfId="0" applyFont="1" applyFill="1" applyBorder="1" applyAlignment="1">
      <alignment horizontal="center" wrapText="1"/>
    </xf>
    <xf numFmtId="0" fontId="9" fillId="11" borderId="52" xfId="0" applyFont="1" applyFill="1" applyBorder="1" applyAlignment="1">
      <alignment horizontal="center" vertical="center" wrapText="1"/>
    </xf>
    <xf numFmtId="0" fontId="9" fillId="11" borderId="67" xfId="0" applyFont="1" applyFill="1" applyBorder="1" applyAlignment="1">
      <alignment horizontal="center" vertical="center" wrapText="1"/>
    </xf>
    <xf numFmtId="3" fontId="10" fillId="0" borderId="18" xfId="0" applyNumberFormat="1" applyFont="1" applyBorder="1" applyAlignment="1">
      <alignment horizontal="center" vertical="center"/>
    </xf>
    <xf numFmtId="3" fontId="10" fillId="0" borderId="19" xfId="0" applyNumberFormat="1" applyFont="1" applyBorder="1" applyAlignment="1">
      <alignment horizontal="center" vertical="center"/>
    </xf>
    <xf numFmtId="3" fontId="9" fillId="11" borderId="23" xfId="0" applyNumberFormat="1" applyFont="1" applyFill="1" applyBorder="1" applyAlignment="1">
      <alignment horizontal="center" vertical="center" wrapText="1"/>
    </xf>
    <xf numFmtId="3" fontId="9" fillId="11" borderId="24" xfId="0" applyNumberFormat="1" applyFont="1" applyFill="1" applyBorder="1" applyAlignment="1">
      <alignment horizontal="center" vertical="center" wrapText="1"/>
    </xf>
    <xf numFmtId="3" fontId="9" fillId="11" borderId="25" xfId="0" applyNumberFormat="1" applyFont="1" applyFill="1" applyBorder="1" applyAlignment="1">
      <alignment horizontal="center" vertical="center" wrapText="1"/>
    </xf>
    <xf numFmtId="3" fontId="9" fillId="11" borderId="3" xfId="0" applyNumberFormat="1" applyFont="1" applyFill="1" applyBorder="1" applyAlignment="1">
      <alignment horizontal="center" vertical="center" wrapText="1"/>
    </xf>
    <xf numFmtId="3" fontId="9" fillId="11" borderId="1" xfId="0" applyNumberFormat="1" applyFont="1" applyFill="1" applyBorder="1" applyAlignment="1">
      <alignment horizontal="center" vertical="center" wrapText="1"/>
    </xf>
    <xf numFmtId="3" fontId="9" fillId="11" borderId="12" xfId="0" applyNumberFormat="1" applyFont="1" applyFill="1" applyBorder="1" applyAlignment="1">
      <alignment horizontal="center" vertical="center" wrapText="1"/>
    </xf>
    <xf numFmtId="0" fontId="35" fillId="11" borderId="27" xfId="0" applyFont="1" applyFill="1" applyBorder="1" applyAlignment="1">
      <alignment horizontal="center" vertical="center" wrapText="1"/>
    </xf>
    <xf numFmtId="0" fontId="0" fillId="0" borderId="19" xfId="0" applyBorder="1" applyAlignment="1">
      <alignment horizontal="center" vertical="center" wrapText="1"/>
    </xf>
    <xf numFmtId="0" fontId="30" fillId="0" borderId="17" xfId="0" applyFont="1" applyBorder="1" applyAlignment="1">
      <alignment vertical="center" wrapText="1"/>
    </xf>
    <xf numFmtId="0" fontId="36" fillId="0" borderId="21" xfId="0" applyFont="1" applyBorder="1" applyAlignment="1">
      <alignment vertical="center" wrapText="1"/>
    </xf>
    <xf numFmtId="0" fontId="36" fillId="0" borderId="22" xfId="0" applyFont="1" applyBorder="1" applyAlignment="1">
      <alignment vertical="center" wrapText="1"/>
    </xf>
    <xf numFmtId="0" fontId="34" fillId="11" borderId="47" xfId="0" applyFont="1" applyFill="1" applyBorder="1" applyAlignment="1">
      <alignment horizontal="center" vertical="center" wrapText="1"/>
    </xf>
    <xf numFmtId="0" fontId="35" fillId="11" borderId="77" xfId="0" applyFont="1" applyFill="1" applyBorder="1" applyAlignment="1">
      <alignment horizontal="center" vertical="center" wrapText="1"/>
    </xf>
    <xf numFmtId="0" fontId="9" fillId="11" borderId="26" xfId="0" applyFont="1" applyFill="1" applyBorder="1" applyAlignment="1">
      <alignment horizontal="center" vertical="center" wrapText="1"/>
    </xf>
    <xf numFmtId="0" fontId="9" fillId="11" borderId="27" xfId="0" applyFont="1" applyFill="1" applyBorder="1" applyAlignment="1">
      <alignment horizontal="center" vertical="center" wrapText="1"/>
    </xf>
    <xf numFmtId="0" fontId="9" fillId="11" borderId="47" xfId="0" applyFont="1" applyFill="1" applyBorder="1" applyAlignment="1">
      <alignment horizontal="center" vertical="center" wrapText="1"/>
    </xf>
    <xf numFmtId="0" fontId="9" fillId="11" borderId="77" xfId="0" applyFont="1" applyFill="1" applyBorder="1" applyAlignment="1">
      <alignment horizontal="center" vertical="center" wrapText="1"/>
    </xf>
    <xf numFmtId="3" fontId="9" fillId="11" borderId="75" xfId="0" applyNumberFormat="1" applyFont="1" applyFill="1" applyBorder="1" applyAlignment="1">
      <alignment horizontal="center" vertical="center" wrapText="1"/>
    </xf>
    <xf numFmtId="3" fontId="9" fillId="11" borderId="70" xfId="0" applyNumberFormat="1" applyFont="1" applyFill="1" applyBorder="1" applyAlignment="1">
      <alignment horizontal="center" vertical="center" wrapText="1"/>
    </xf>
    <xf numFmtId="3" fontId="9" fillId="0" borderId="18" xfId="0" applyNumberFormat="1" applyFont="1" applyBorder="1" applyAlignment="1">
      <alignment horizontal="center" vertical="center" wrapText="1"/>
    </xf>
    <xf numFmtId="3" fontId="9" fillId="0" borderId="19" xfId="0" applyNumberFormat="1" applyFont="1" applyBorder="1" applyAlignment="1">
      <alignment horizontal="center" vertical="center" wrapText="1"/>
    </xf>
    <xf numFmtId="3" fontId="9" fillId="0" borderId="15" xfId="0" applyNumberFormat="1" applyFont="1" applyFill="1" applyBorder="1" applyAlignment="1">
      <alignment horizontal="center" vertical="center" wrapText="1"/>
    </xf>
    <xf numFmtId="3" fontId="9" fillId="0" borderId="13" xfId="0" applyNumberFormat="1" applyFont="1" applyFill="1" applyBorder="1" applyAlignment="1">
      <alignment horizontal="center" vertical="center" wrapText="1"/>
    </xf>
    <xf numFmtId="3" fontId="9" fillId="0" borderId="10" xfId="0" applyNumberFormat="1" applyFont="1" applyFill="1" applyBorder="1" applyAlignment="1">
      <alignment horizontal="center" vertical="center" wrapText="1"/>
    </xf>
    <xf numFmtId="3" fontId="9" fillId="0" borderId="29" xfId="0" applyNumberFormat="1" applyFont="1" applyFill="1" applyBorder="1" applyAlignment="1">
      <alignment horizontal="center" vertical="center" wrapText="1"/>
    </xf>
    <xf numFmtId="3" fontId="9" fillId="0" borderId="14" xfId="0" applyNumberFormat="1" applyFont="1" applyFill="1" applyBorder="1" applyAlignment="1">
      <alignment horizontal="center" vertical="center" wrapText="1"/>
    </xf>
    <xf numFmtId="3" fontId="9" fillId="0" borderId="11" xfId="0" applyNumberFormat="1" applyFont="1" applyFill="1" applyBorder="1" applyAlignment="1">
      <alignment horizontal="center" vertical="center" wrapText="1"/>
    </xf>
    <xf numFmtId="0" fontId="27" fillId="13" borderId="17" xfId="0" applyFont="1" applyFill="1" applyBorder="1" applyAlignment="1">
      <alignment vertical="center" wrapText="1"/>
    </xf>
    <xf numFmtId="0" fontId="10" fillId="13" borderId="21" xfId="0" applyFont="1" applyFill="1" applyBorder="1" applyAlignment="1">
      <alignment vertical="center"/>
    </xf>
    <xf numFmtId="0" fontId="10" fillId="13" borderId="75" xfId="0" applyFont="1" applyFill="1" applyBorder="1" applyAlignment="1">
      <alignment vertical="center"/>
    </xf>
    <xf numFmtId="0" fontId="21" fillId="0" borderId="17" xfId="0" applyFont="1" applyBorder="1" applyAlignment="1">
      <alignment wrapText="1"/>
    </xf>
    <xf numFmtId="0" fontId="21" fillId="0" borderId="21" xfId="0" applyFont="1" applyBorder="1" applyAlignment="1">
      <alignment wrapText="1"/>
    </xf>
    <xf numFmtId="0" fontId="21" fillId="0" borderId="22" xfId="0" applyFont="1" applyBorder="1" applyAlignment="1">
      <alignment wrapText="1"/>
    </xf>
    <xf numFmtId="0" fontId="32" fillId="0" borderId="9" xfId="0" applyFont="1" applyBorder="1" applyAlignment="1">
      <alignment vertical="center" wrapText="1"/>
    </xf>
    <xf numFmtId="0" fontId="33" fillId="0" borderId="16" xfId="0" applyFont="1" applyBorder="1" applyAlignment="1">
      <alignment vertical="center" wrapText="1"/>
    </xf>
    <xf numFmtId="0" fontId="33" fillId="0" borderId="11" xfId="0" applyFont="1" applyBorder="1" applyAlignment="1">
      <alignment vertical="center" wrapText="1"/>
    </xf>
    <xf numFmtId="0" fontId="9" fillId="0" borderId="17"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62" xfId="0" applyFont="1" applyBorder="1" applyAlignment="1">
      <alignment horizontal="center" vertical="center" wrapText="1"/>
    </xf>
    <xf numFmtId="0" fontId="32" fillId="0" borderId="30" xfId="0" applyFont="1" applyBorder="1" applyAlignment="1">
      <alignment horizontal="left" vertical="center" wrapText="1"/>
    </xf>
    <xf numFmtId="0" fontId="33" fillId="0" borderId="28" xfId="0" applyFont="1" applyBorder="1" applyAlignment="1">
      <alignment horizontal="left" vertical="center"/>
    </xf>
    <xf numFmtId="0" fontId="33" fillId="0" borderId="29" xfId="0" applyFont="1" applyBorder="1" applyAlignment="1">
      <alignment horizontal="left" vertical="center"/>
    </xf>
    <xf numFmtId="0" fontId="9" fillId="11" borderId="57" xfId="0" applyFont="1" applyFill="1" applyBorder="1" applyAlignment="1">
      <alignment horizontal="center" vertical="center" wrapText="1"/>
    </xf>
    <xf numFmtId="0" fontId="9" fillId="11" borderId="60"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22" xfId="0" applyFont="1" applyFill="1" applyBorder="1" applyAlignment="1">
      <alignment horizontal="center" vertical="center" wrapText="1"/>
    </xf>
    <xf numFmtId="3" fontId="9" fillId="0" borderId="17" xfId="0" applyNumberFormat="1" applyFont="1" applyBorder="1" applyAlignment="1">
      <alignment horizontal="center" vertical="center" wrapText="1"/>
    </xf>
    <xf numFmtId="3" fontId="9" fillId="0" borderId="21" xfId="0" applyNumberFormat="1" applyFont="1" applyBorder="1" applyAlignment="1">
      <alignment horizontal="center" vertical="center" wrapText="1"/>
    </xf>
    <xf numFmtId="0" fontId="31" fillId="9" borderId="40" xfId="0" applyFont="1" applyFill="1" applyBorder="1" applyAlignment="1">
      <alignment horizontal="left" vertical="center" wrapText="1"/>
    </xf>
    <xf numFmtId="0" fontId="31" fillId="9" borderId="34" xfId="0" applyFont="1" applyFill="1" applyBorder="1" applyAlignment="1">
      <alignment horizontal="left" vertical="center" wrapText="1"/>
    </xf>
    <xf numFmtId="0" fontId="22" fillId="0" borderId="0" xfId="0" applyFont="1" applyBorder="1" applyAlignment="1">
      <alignment horizontal="center" vertical="center"/>
    </xf>
    <xf numFmtId="3" fontId="20" fillId="9" borderId="38" xfId="0" applyNumberFormat="1" applyFont="1" applyFill="1" applyBorder="1" applyAlignment="1">
      <alignment horizontal="center" vertical="center" wrapText="1"/>
    </xf>
    <xf numFmtId="3" fontId="20" fillId="9" borderId="39" xfId="0" applyNumberFormat="1" applyFont="1" applyFill="1" applyBorder="1" applyAlignment="1">
      <alignment horizontal="center" vertical="center" wrapText="1"/>
    </xf>
    <xf numFmtId="0" fontId="19" fillId="8" borderId="30" xfId="0" applyFont="1" applyFill="1" applyBorder="1" applyAlignment="1">
      <alignment horizontal="justify" vertical="center" wrapText="1"/>
    </xf>
    <xf numFmtId="0" fontId="19" fillId="8" borderId="5" xfId="0" applyFont="1" applyFill="1" applyBorder="1" applyAlignment="1">
      <alignment horizontal="justify" vertical="center" wrapText="1"/>
    </xf>
    <xf numFmtId="0" fontId="19" fillId="8" borderId="41" xfId="0" applyFont="1" applyFill="1" applyBorder="1" applyAlignment="1">
      <alignment horizontal="justify" vertical="center" wrapText="1"/>
    </xf>
    <xf numFmtId="0" fontId="19" fillId="8" borderId="28" xfId="0" applyFont="1" applyFill="1" applyBorder="1" applyAlignment="1">
      <alignment horizontal="center" vertical="center" wrapText="1"/>
    </xf>
    <xf numFmtId="0" fontId="19" fillId="8" borderId="0" xfId="0" applyFont="1" applyFill="1" applyBorder="1" applyAlignment="1">
      <alignment horizontal="center" vertical="center" wrapText="1"/>
    </xf>
    <xf numFmtId="0" fontId="19" fillId="8" borderId="31" xfId="0" applyFont="1" applyFill="1" applyBorder="1" applyAlignment="1">
      <alignment horizontal="center" vertical="center" wrapText="1"/>
    </xf>
    <xf numFmtId="3" fontId="20" fillId="9" borderId="35" xfId="0" applyNumberFormat="1" applyFont="1" applyFill="1" applyBorder="1" applyAlignment="1">
      <alignment horizontal="center" vertical="center" wrapText="1"/>
    </xf>
    <xf numFmtId="0" fontId="17" fillId="0" borderId="43" xfId="0" applyFont="1" applyBorder="1" applyAlignment="1">
      <alignment horizontal="center" vertical="center" wrapText="1"/>
    </xf>
    <xf numFmtId="0" fontId="17" fillId="0" borderId="44" xfId="0" applyFont="1" applyBorder="1" applyAlignment="1">
      <alignment horizontal="center" vertical="center" wrapText="1"/>
    </xf>
    <xf numFmtId="3" fontId="17" fillId="0" borderId="43" xfId="0" applyNumberFormat="1" applyFont="1" applyBorder="1" applyAlignment="1">
      <alignment horizontal="center" vertical="center" wrapText="1"/>
    </xf>
    <xf numFmtId="3" fontId="17" fillId="0" borderId="44" xfId="0" applyNumberFormat="1" applyFont="1" applyBorder="1" applyAlignment="1">
      <alignment horizontal="center" vertical="center" wrapText="1"/>
    </xf>
    <xf numFmtId="3" fontId="23" fillId="0" borderId="45" xfId="0" applyNumberFormat="1" applyFont="1" applyBorder="1" applyAlignment="1">
      <alignment horizontal="center" vertical="center" wrapText="1"/>
    </xf>
    <xf numFmtId="3" fontId="23" fillId="0" borderId="46" xfId="0" applyNumberFormat="1" applyFont="1" applyBorder="1" applyAlignment="1">
      <alignment horizontal="center" vertical="center" wrapText="1"/>
    </xf>
    <xf numFmtId="0" fontId="58" fillId="9" borderId="42" xfId="0" applyFont="1" applyFill="1" applyBorder="1" applyAlignment="1">
      <alignment horizontal="left" vertical="center" wrapText="1"/>
    </xf>
    <xf numFmtId="0" fontId="58" fillId="9" borderId="34" xfId="0" applyFont="1" applyFill="1" applyBorder="1" applyAlignment="1">
      <alignment horizontal="left" vertical="center" wrapText="1"/>
    </xf>
  </cellXfs>
  <cellStyles count="15">
    <cellStyle name="Accent2" xfId="1" builtinId="33"/>
    <cellStyle name="Accent5" xfId="2" builtinId="45"/>
    <cellStyle name="Accent6" xfId="3" builtinId="49"/>
    <cellStyle name="Comma" xfId="4" builtinId="3"/>
    <cellStyle name="Comma 3" xfId="5"/>
    <cellStyle name="Comma 5" xfId="6"/>
    <cellStyle name="Normal" xfId="0" builtinId="0"/>
    <cellStyle name="Normal 113" xfId="7"/>
    <cellStyle name="Normal 117" xfId="8"/>
    <cellStyle name="Normal 127" xfId="9"/>
    <cellStyle name="Normal 3" xfId="10"/>
    <cellStyle name="Normal 3 4" xfId="11"/>
    <cellStyle name="Normal 4 2" xfId="12"/>
    <cellStyle name="Normal 5 4" xfId="13"/>
    <cellStyle name="Percent" xfId="1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hartsheet" Target="chartsheets/sheet3.xml"/><Relationship Id="rId11" Type="http://schemas.openxmlformats.org/officeDocument/2006/relationships/sharedStrings" Target="sharedStrings.xml"/><Relationship Id="rId5" Type="http://schemas.openxmlformats.org/officeDocument/2006/relationships/chartsheet" Target="chartsheets/sheet2.xml"/><Relationship Id="rId10" Type="http://schemas.openxmlformats.org/officeDocument/2006/relationships/styles" Target="styles.xml"/><Relationship Id="rId4" Type="http://schemas.openxmlformats.org/officeDocument/2006/relationships/chartsheet" Target="chartsheets/sheet1.xml"/><Relationship Id="rId9" Type="http://schemas.openxmlformats.org/officeDocument/2006/relationships/theme" Target="theme/theme1.xml"/><Relationship Id="rId14"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a:latin typeface="Arial Black" panose="020B0A04020102020204" pitchFamily="34" charset="0"/>
              </a:rPr>
              <a:t>NDARJA E SHPENZIMEVE</a:t>
            </a:r>
          </a:p>
        </c:rich>
      </c:tx>
      <c:layout/>
      <c:spPr>
        <a:noFill/>
        <a:ln w="25400">
          <a:noFill/>
        </a:ln>
      </c:spPr>
    </c:title>
    <c:plotArea>
      <c:layout>
        <c:manualLayout>
          <c:layoutTarget val="inner"/>
          <c:xMode val="edge"/>
          <c:yMode val="edge"/>
          <c:x val="0.25440140845070419"/>
          <c:y val="0.18090452261306531"/>
          <c:w val="0.49031690140845458"/>
          <c:h val="0.69974874371859885"/>
        </c:manualLayout>
      </c:layout>
      <c:pieChart>
        <c:varyColors val="1"/>
        <c:ser>
          <c:idx val="0"/>
          <c:order val="0"/>
          <c:dPt>
            <c:idx val="0"/>
            <c:spPr>
              <a:solidFill>
                <a:schemeClr val="accent1"/>
              </a:solidFill>
              <a:ln w="19050">
                <a:solidFill>
                  <a:schemeClr val="lt1"/>
                </a:solidFill>
              </a:ln>
              <a:effectLst/>
            </c:spPr>
            <c:extLst xmlns:c16r2="http://schemas.microsoft.com/office/drawing/2015/06/chart">
              <c:ext xmlns:c16="http://schemas.microsoft.com/office/drawing/2014/chart" uri="{C3380CC4-5D6E-409C-BE32-E72D297353CC}">
                <c16:uniqueId val="{00000000-B252-4847-A2CF-BCFDC60A15B3}"/>
              </c:ext>
            </c:extLst>
          </c:dPt>
          <c:dPt>
            <c:idx val="1"/>
            <c:spPr>
              <a:solidFill>
                <a:schemeClr val="accent2"/>
              </a:solidFill>
              <a:ln w="19050">
                <a:solidFill>
                  <a:schemeClr val="lt1"/>
                </a:solidFill>
              </a:ln>
              <a:effectLst/>
            </c:spPr>
            <c:extLst xmlns:c16r2="http://schemas.microsoft.com/office/drawing/2015/06/chart">
              <c:ext xmlns:c16="http://schemas.microsoft.com/office/drawing/2014/chart" uri="{C3380CC4-5D6E-409C-BE32-E72D297353CC}">
                <c16:uniqueId val="{00000001-B252-4847-A2CF-BCFDC60A15B3}"/>
              </c:ext>
            </c:extLst>
          </c:dPt>
          <c:dPt>
            <c:idx val="2"/>
            <c:spPr>
              <a:solidFill>
                <a:schemeClr val="accent3"/>
              </a:solidFill>
              <a:ln w="19050">
                <a:solidFill>
                  <a:schemeClr val="lt1"/>
                </a:solidFill>
              </a:ln>
              <a:effectLst/>
            </c:spPr>
            <c:extLst xmlns:c16r2="http://schemas.microsoft.com/office/drawing/2015/06/chart">
              <c:ext xmlns:c16="http://schemas.microsoft.com/office/drawing/2014/chart" uri="{C3380CC4-5D6E-409C-BE32-E72D297353CC}">
                <c16:uniqueId val="{00000002-B252-4847-A2CF-BCFDC60A15B3}"/>
              </c:ext>
            </c:extLst>
          </c:dPt>
          <c:dLbls>
            <c:dLbl>
              <c:idx val="0"/>
              <c:layout>
                <c:manualLayout>
                  <c:x val="-1.210000127034134E-2"/>
                  <c:y val="6.8615653221226494E-2"/>
                </c:manualLayout>
              </c:layout>
              <c:dLblPos val="inEnd"/>
              <c:showCatName val="1"/>
              <c:showPercent val="1"/>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B252-4847-A2CF-BCFDC60A15B3}"/>
                </c:ext>
              </c:extLst>
            </c:dLbl>
            <c:dLbl>
              <c:idx val="1"/>
              <c:layout>
                <c:manualLayout>
                  <c:x val="-1.6133335027121862E-2"/>
                  <c:y val="-1.5834381512590721E-2"/>
                </c:manualLayout>
              </c:layout>
              <c:tx>
                <c:rich>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r>
                      <a:rPr lang="en-US"/>
                      <a:t>Financim i Huaj dhe burime te tjera 
18.3%</a:t>
                    </a:r>
                  </a:p>
                </c:rich>
              </c:tx>
              <c:spPr>
                <a:noFill/>
                <a:ln w="25400">
                  <a:noFill/>
                </a:ln>
              </c:spPr>
              <c:dLblPos val="inEnd"/>
              <c:showCatName val="1"/>
              <c:showPercent val="1"/>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1-B252-4847-A2CF-BCFDC60A15B3}"/>
                </c:ext>
              </c:extLst>
            </c:dLbl>
            <c:dLbl>
              <c:idx val="2"/>
              <c:layout>
                <c:manualLayout>
                  <c:x val="5.4450005716536104E-2"/>
                  <c:y val="-6.0698462464931102E-2"/>
                </c:manualLayout>
              </c:layout>
              <c:dLblPos val="inEnd"/>
              <c:showCatName val="1"/>
              <c:showPercent val="1"/>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2-B252-4847-A2CF-BCFDC60A15B3}"/>
                </c:ext>
              </c:extLst>
            </c:dLbl>
            <c:dLbl>
              <c:idx val="3"/>
              <c:layout>
                <c:manualLayout>
                  <c:x val="8.0666675135609225E-3"/>
                  <c:y val="4.4864080952340547E-2"/>
                </c:manualLayout>
              </c:layout>
              <c:tx>
                <c:rich>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r>
                      <a:rPr lang="en-US"/>
                      <a:t>Hendek financiar </a:t>
                    </a:r>
                  </a:p>
                  <a:p>
                    <a:pPr>
                      <a:defRPr sz="900" b="1" i="0" u="none" strike="noStrike" kern="1200" baseline="0">
                        <a:solidFill>
                          <a:schemeClr val="tx1">
                            <a:lumMod val="75000"/>
                            <a:lumOff val="25000"/>
                          </a:schemeClr>
                        </a:solidFill>
                        <a:latin typeface="+mn-lt"/>
                        <a:ea typeface="+mn-ea"/>
                        <a:cs typeface="+mn-cs"/>
                      </a:defRPr>
                    </a:pPr>
                    <a:r>
                      <a:rPr lang="en-US"/>
                      <a:t>2021-2027	
20.3%</a:t>
                    </a:r>
                  </a:p>
                </c:rich>
              </c:tx>
              <c:numFmt formatCode="General" sourceLinked="0"/>
              <c:spPr>
                <a:noFill/>
                <a:ln w="25400">
                  <a:noFill/>
                </a:ln>
              </c:spPr>
              <c:dLblPos val="inEnd"/>
              <c:showCatName val="1"/>
              <c:showPercent val="1"/>
            </c:dLbl>
            <c:numFmt formatCode="0.0%" sourceLinked="0"/>
            <c:spPr>
              <a:noFill/>
              <a:ln w="25400">
                <a:noFill/>
              </a:ln>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inEnd"/>
            <c:showCatName val="1"/>
            <c:showPercent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'Totali_Qellimet politike'!$G$37:$G$40</c:f>
              <c:strCache>
                <c:ptCount val="4"/>
                <c:pt idx="0">
                  <c:v>PBA 2021-2023</c:v>
                </c:pt>
                <c:pt idx="1">
                  <c:v>Financim i Huaj/Burime të tjera </c:v>
                </c:pt>
                <c:pt idx="2">
                  <c:v>PBA 2024-2027</c:v>
                </c:pt>
                <c:pt idx="3">
                  <c:v>Hendek financiar 2021-2027</c:v>
                </c:pt>
              </c:strCache>
            </c:strRef>
          </c:cat>
          <c:val>
            <c:numRef>
              <c:f>'Totali_Qellimet politike'!$H$37:$H$40</c:f>
              <c:numCache>
                <c:formatCode>#,##0</c:formatCode>
                <c:ptCount val="4"/>
                <c:pt idx="0">
                  <c:v>55250532.075000003</c:v>
                </c:pt>
                <c:pt idx="1">
                  <c:v>65857716.219999999</c:v>
                </c:pt>
                <c:pt idx="2">
                  <c:v>164035414.76029998</c:v>
                </c:pt>
                <c:pt idx="3">
                  <c:v>-72100792.424999997</c:v>
                </c:pt>
              </c:numCache>
            </c:numRef>
          </c:val>
          <c:extLst xmlns:c16r2="http://schemas.microsoft.com/office/drawing/2015/06/chart">
            <c:ext xmlns:c16="http://schemas.microsoft.com/office/drawing/2014/chart" uri="{C3380CC4-5D6E-409C-BE32-E72D297353CC}">
              <c16:uniqueId val="{00000004-B252-4847-A2CF-BCFDC60A15B3}"/>
            </c:ext>
          </c:extLst>
        </c:ser>
        <c:firstSliceAng val="0"/>
      </c:pieChart>
      <c:spPr>
        <a:noFill/>
        <a:ln w="25400">
          <a:noFill/>
        </a:ln>
      </c:spPr>
    </c:plotArea>
    <c:plotVisOnly val="1"/>
    <c:dispBlanksAs val="zero"/>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Calibri"/>
                <a:ea typeface="Calibri"/>
                <a:cs typeface="Calibri"/>
              </a:defRPr>
            </a:pPr>
            <a:r>
              <a:rPr lang="en-US" sz="1200" b="0" i="0" strike="noStrike">
                <a:solidFill>
                  <a:srgbClr val="333333"/>
                </a:solidFill>
                <a:latin typeface="Arial Black"/>
              </a:rPr>
              <a:t>NATYRA EKONOMIKE E KOSTOVE TË </a:t>
            </a:r>
          </a:p>
          <a:p>
            <a:pPr>
              <a:defRPr sz="1000" b="0" i="0" u="none" strike="noStrike" baseline="0">
                <a:solidFill>
                  <a:srgbClr val="000000"/>
                </a:solidFill>
                <a:latin typeface="Calibri"/>
                <a:ea typeface="Calibri"/>
                <a:cs typeface="Calibri"/>
              </a:defRPr>
            </a:pPr>
            <a:r>
              <a:rPr lang="en-US" sz="1200" b="0" i="0" strike="noStrike">
                <a:solidFill>
                  <a:srgbClr val="333333"/>
                </a:solidFill>
                <a:latin typeface="Arial Black"/>
              </a:rPr>
              <a:t>Planit të Veprimit</a:t>
            </a:r>
            <a:endParaRPr lang="en-US" sz="1200" b="0" i="0" strike="noStrike">
              <a:solidFill>
                <a:srgbClr val="333333"/>
              </a:solidFill>
              <a:latin typeface="Calibri"/>
              <a:cs typeface="Calibri"/>
            </a:endParaRPr>
          </a:p>
          <a:p>
            <a:pPr>
              <a:defRPr sz="1000" b="0" i="0" u="none" strike="noStrike" baseline="0">
                <a:solidFill>
                  <a:srgbClr val="000000"/>
                </a:solidFill>
                <a:latin typeface="Calibri"/>
                <a:ea typeface="Calibri"/>
                <a:cs typeface="Calibri"/>
              </a:defRPr>
            </a:pPr>
            <a:endParaRPr lang="en-US" sz="1400" b="0" i="0" strike="noStrike">
              <a:solidFill>
                <a:srgbClr val="333333"/>
              </a:solidFill>
              <a:latin typeface="Calibri"/>
              <a:cs typeface="Calibri"/>
            </a:endParaRPr>
          </a:p>
        </c:rich>
      </c:tx>
      <c:layout>
        <c:manualLayout>
          <c:xMode val="edge"/>
          <c:yMode val="edge"/>
          <c:x val="0.2136711374666089"/>
          <c:y val="4.670329670329678E-2"/>
        </c:manualLayout>
      </c:layout>
      <c:spPr>
        <a:noFill/>
        <a:ln w="25400">
          <a:noFill/>
        </a:ln>
      </c:spPr>
    </c:title>
    <c:view3D>
      <c:rotX val="30"/>
      <c:perspective val="0"/>
    </c:view3D>
    <c:plotArea>
      <c:layout>
        <c:manualLayout>
          <c:layoutTarget val="inner"/>
          <c:xMode val="edge"/>
          <c:yMode val="edge"/>
          <c:x val="9.1549295774648098E-2"/>
          <c:y val="0.18718592964824118"/>
          <c:w val="0.80897887323944173"/>
          <c:h val="0.72110552763819857"/>
        </c:manualLayout>
      </c:layout>
      <c:pie3DChart>
        <c:varyColors val="1"/>
        <c:ser>
          <c:idx val="0"/>
          <c:order val="0"/>
          <c:dPt>
            <c:idx val="0"/>
            <c:spPr>
              <a:solidFill>
                <a:schemeClr val="accent1"/>
              </a:solidFill>
              <a:ln w="25400">
                <a:solidFill>
                  <a:schemeClr val="lt1"/>
                </a:solidFill>
              </a:ln>
              <a:effectLst/>
              <a:sp3d contourW="25400">
                <a:contourClr>
                  <a:schemeClr val="lt1"/>
                </a:contourClr>
              </a:sp3d>
            </c:spPr>
            <c:extLst xmlns:c16r2="http://schemas.microsoft.com/office/drawing/2015/06/chart">
              <c:ext xmlns:c16="http://schemas.microsoft.com/office/drawing/2014/chart" uri="{C3380CC4-5D6E-409C-BE32-E72D297353CC}">
                <c16:uniqueId val="{00000000-266B-44ED-B420-D405AB435B47}"/>
              </c:ext>
            </c:extLst>
          </c:dPt>
          <c:dPt>
            <c:idx val="1"/>
            <c:spPr>
              <a:solidFill>
                <a:schemeClr val="accent2"/>
              </a:solidFill>
              <a:ln w="25400">
                <a:solidFill>
                  <a:schemeClr val="lt1"/>
                </a:solidFill>
              </a:ln>
              <a:effectLst/>
              <a:sp3d contourW="25400">
                <a:contourClr>
                  <a:schemeClr val="lt1"/>
                </a:contourClr>
              </a:sp3d>
            </c:spPr>
            <c:extLst xmlns:c16r2="http://schemas.microsoft.com/office/drawing/2015/06/chart">
              <c:ext xmlns:c16="http://schemas.microsoft.com/office/drawing/2014/chart" uri="{C3380CC4-5D6E-409C-BE32-E72D297353CC}">
                <c16:uniqueId val="{00000001-266B-44ED-B420-D405AB435B47}"/>
              </c:ext>
            </c:extLst>
          </c:dPt>
          <c:dLbls>
            <c:numFmt formatCode="0.0%" sourceLinked="0"/>
            <c:spPr>
              <a:noFill/>
              <a:ln w="25400">
                <a:noFill/>
              </a:ln>
            </c:spPr>
            <c:txPr>
              <a:bodyPr wrap="square" lIns="38100" tIns="19050" rIns="38100" bIns="19050" anchor="ctr">
                <a:spAutoFit/>
              </a:bodyPr>
              <a:lstStyle/>
              <a:p>
                <a:pPr>
                  <a:defRPr sz="1200" b="1"/>
                </a:pPr>
                <a:endParaRPr lang="en-US"/>
              </a:p>
            </c:txPr>
            <c:dLblPos val="ctr"/>
            <c:showCatName val="1"/>
            <c:showPercent val="1"/>
            <c:showLeaderLines val="1"/>
            <c:extLst xmlns:c16r2="http://schemas.microsoft.com/office/drawing/2015/06/chart">
              <c:ext xmlns:c15="http://schemas.microsoft.com/office/drawing/2012/chart" uri="{CE6537A1-D6FC-4f65-9D91-7224C49458BB}">
                <c15:layout/>
              </c:ext>
            </c:extLst>
          </c:dLbls>
          <c:cat>
            <c:strRef>
              <c:f>'Totali_Qellimet politike'!$G$47:$G$48</c:f>
              <c:strCache>
                <c:ptCount val="2"/>
                <c:pt idx="0">
                  <c:v>Kosto Korente </c:v>
                </c:pt>
                <c:pt idx="1">
                  <c:v>Kosto kapitale</c:v>
                </c:pt>
              </c:strCache>
            </c:strRef>
          </c:cat>
          <c:val>
            <c:numRef>
              <c:f>'Totali_Qellimet politike'!$H$47:$H$48</c:f>
              <c:numCache>
                <c:formatCode>#,##0</c:formatCode>
                <c:ptCount val="2"/>
                <c:pt idx="0">
                  <c:v>343064955.48030001</c:v>
                </c:pt>
                <c:pt idx="1">
                  <c:v>14179500</c:v>
                </c:pt>
              </c:numCache>
            </c:numRef>
          </c:val>
          <c:extLst xmlns:c16r2="http://schemas.microsoft.com/office/drawing/2015/06/chart">
            <c:ext xmlns:c16="http://schemas.microsoft.com/office/drawing/2014/chart" uri="{C3380CC4-5D6E-409C-BE32-E72D297353CC}">
              <c16:uniqueId val="{00000002-266B-44ED-B420-D405AB435B47}"/>
            </c:ext>
          </c:extLst>
        </c:ser>
      </c:pie3DChart>
      <c:spPr>
        <a:noFill/>
        <a:ln w="25400">
          <a:noFill/>
        </a:ln>
      </c:spPr>
    </c:plotArea>
    <c:plotVisOnly val="1"/>
    <c:dispBlanksAs val="zero"/>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a:latin typeface="Arial Black" panose="020B0A04020102020204" pitchFamily="34" charset="0"/>
              </a:rPr>
              <a:t>Kosto të lidhura  me politikat</a:t>
            </a:r>
          </a:p>
        </c:rich>
      </c:tx>
      <c:layout>
        <c:manualLayout>
          <c:xMode val="edge"/>
          <c:yMode val="edge"/>
          <c:x val="0.26631833889543038"/>
          <c:y val="0"/>
        </c:manualLayout>
      </c:layout>
      <c:spPr>
        <a:noFill/>
        <a:ln w="25400">
          <a:noFill/>
        </a:ln>
      </c:spPr>
    </c:title>
    <c:plotArea>
      <c:layout>
        <c:manualLayout>
          <c:layoutTarget val="inner"/>
          <c:xMode val="edge"/>
          <c:yMode val="edge"/>
          <c:x val="4.6654929577464428E-2"/>
          <c:y val="8.9195979899498345E-2"/>
          <c:w val="0.83626760563380365"/>
          <c:h val="0.88567839195979892"/>
        </c:manualLayout>
      </c:layout>
      <c:barChart>
        <c:barDir val="col"/>
        <c:grouping val="percentStacked"/>
        <c:ser>
          <c:idx val="0"/>
          <c:order val="0"/>
          <c:tx>
            <c:strRef>
              <c:f>'Totali_Qellimet politike'!$K$35</c:f>
              <c:strCache>
                <c:ptCount val="1"/>
                <c:pt idx="0">
                  <c:v>Kosto Korente</c:v>
                </c:pt>
              </c:strCache>
            </c:strRef>
          </c:tx>
          <c:spPr>
            <a:solidFill>
              <a:srgbClr val="5B9BD5"/>
            </a:solidFill>
            <a:ln w="25400">
              <a:noFill/>
            </a:ln>
          </c:spPr>
          <c:dLbls>
            <c:spPr>
              <a:noFill/>
              <a:ln w="25400">
                <a:noFill/>
              </a:ln>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en-US"/>
              </a:p>
            </c:txPr>
            <c:showVal val="1"/>
            <c:extLst xmlns:c16r2="http://schemas.microsoft.com/office/drawing/2015/06/chart">
              <c:ext xmlns:c15="http://schemas.microsoft.com/office/drawing/2012/chart" uri="{CE6537A1-D6FC-4f65-9D91-7224C49458BB}">
                <c15:layout/>
                <c15:showLeaderLines val="0"/>
              </c:ext>
            </c:extLst>
          </c:dLbls>
          <c:cat>
            <c:strRef>
              <c:f>'Totali_Qellimet politike'!$J$36:$J$39</c:f>
              <c:strCache>
                <c:ptCount val="3"/>
                <c:pt idx="0">
                  <c:v>Qëllimi i Politikës I</c:v>
                </c:pt>
                <c:pt idx="1">
                  <c:v>Qëllimi i Politikës II</c:v>
                </c:pt>
                <c:pt idx="2">
                  <c:v>Qëllimi i Politikës III</c:v>
                </c:pt>
              </c:strCache>
            </c:strRef>
          </c:cat>
          <c:val>
            <c:numRef>
              <c:f>'Totali_Qellimet politike'!$K$36:$K$39</c:f>
              <c:numCache>
                <c:formatCode>#,##0</c:formatCode>
                <c:ptCount val="4"/>
                <c:pt idx="0">
                  <c:v>252535577.34029999</c:v>
                </c:pt>
                <c:pt idx="1">
                  <c:v>43367308.935000002</c:v>
                </c:pt>
                <c:pt idx="2">
                  <c:v>47162069.204999998</c:v>
                </c:pt>
              </c:numCache>
            </c:numRef>
          </c:val>
          <c:extLst xmlns:c16r2="http://schemas.microsoft.com/office/drawing/2015/06/chart">
            <c:ext xmlns:c16="http://schemas.microsoft.com/office/drawing/2014/chart" uri="{C3380CC4-5D6E-409C-BE32-E72D297353CC}">
              <c16:uniqueId val="{00000000-8998-4EB3-BD40-C140CD8FF64D}"/>
            </c:ext>
          </c:extLst>
        </c:ser>
        <c:ser>
          <c:idx val="1"/>
          <c:order val="1"/>
          <c:tx>
            <c:strRef>
              <c:f>'Totali_Qellimet politike'!$L$35</c:f>
              <c:strCache>
                <c:ptCount val="1"/>
                <c:pt idx="0">
                  <c:v>Kosto Kapitale</c:v>
                </c:pt>
              </c:strCache>
            </c:strRef>
          </c:tx>
          <c:spPr>
            <a:solidFill>
              <a:srgbClr val="ED7D31"/>
            </a:solidFill>
            <a:ln w="25400">
              <a:noFill/>
            </a:ln>
          </c:spPr>
          <c:dLbls>
            <c:spPr>
              <a:noFill/>
              <a:ln>
                <a:noFill/>
              </a:ln>
              <a:effectLst/>
            </c:spPr>
            <c:txPr>
              <a:bodyPr/>
              <a:lstStyle/>
              <a:p>
                <a:pPr>
                  <a:defRPr sz="800"/>
                </a:pPr>
                <a:endParaRPr lang="en-US"/>
              </a:p>
            </c:txPr>
            <c:showVal val="1"/>
            <c:extLst xmlns:c16r2="http://schemas.microsoft.com/office/drawing/2015/06/chart">
              <c:ext xmlns:c15="http://schemas.microsoft.com/office/drawing/2012/chart" uri="{CE6537A1-D6FC-4f65-9D91-7224C49458BB}">
                <c15:layout/>
                <c15:showLeaderLines val="0"/>
              </c:ext>
            </c:extLst>
          </c:dLbls>
          <c:cat>
            <c:strRef>
              <c:f>'Totali_Qellimet politike'!$J$36:$J$39</c:f>
              <c:strCache>
                <c:ptCount val="3"/>
                <c:pt idx="0">
                  <c:v>Qëllimi i Politikës I</c:v>
                </c:pt>
                <c:pt idx="1">
                  <c:v>Qëllimi i Politikës II</c:v>
                </c:pt>
                <c:pt idx="2">
                  <c:v>Qëllimi i Politikës III</c:v>
                </c:pt>
              </c:strCache>
            </c:strRef>
          </c:cat>
          <c:val>
            <c:numRef>
              <c:f>'Totali_Qellimet politike'!$L$36:$L$39</c:f>
              <c:numCache>
                <c:formatCode>#,##0</c:formatCode>
                <c:ptCount val="4"/>
                <c:pt idx="0">
                  <c:v>14145000</c:v>
                </c:pt>
                <c:pt idx="1">
                  <c:v>34500</c:v>
                </c:pt>
                <c:pt idx="2">
                  <c:v>0</c:v>
                </c:pt>
              </c:numCache>
            </c:numRef>
          </c:val>
          <c:extLst xmlns:c16r2="http://schemas.microsoft.com/office/drawing/2015/06/chart">
            <c:ext xmlns:c16="http://schemas.microsoft.com/office/drawing/2014/chart" uri="{C3380CC4-5D6E-409C-BE32-E72D297353CC}">
              <c16:uniqueId val="{00000001-8998-4EB3-BD40-C140CD8FF64D}"/>
            </c:ext>
          </c:extLst>
        </c:ser>
        <c:gapWidth val="55"/>
        <c:overlap val="100"/>
        <c:axId val="117115136"/>
        <c:axId val="117137408"/>
      </c:barChart>
      <c:catAx>
        <c:axId val="117115136"/>
        <c:scaling>
          <c:orientation val="minMax"/>
        </c:scaling>
        <c:axPos val="b"/>
        <c:numFmt formatCode="General" sourceLinked="1"/>
        <c:maj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137408"/>
        <c:crosses val="autoZero"/>
        <c:auto val="1"/>
        <c:lblAlgn val="ctr"/>
        <c:lblOffset val="100"/>
      </c:catAx>
      <c:valAx>
        <c:axId val="117137408"/>
        <c:scaling>
          <c:orientation val="minMax"/>
        </c:scaling>
        <c:axPos val="l"/>
        <c:majorGridlines>
          <c:spPr>
            <a:ln w="9525" cap="flat" cmpd="sng" algn="ctr">
              <a:solidFill>
                <a:schemeClr val="tx1">
                  <a:lumMod val="15000"/>
                  <a:lumOff val="85000"/>
                </a:schemeClr>
              </a:solidFill>
              <a:round/>
            </a:ln>
            <a:effectLst/>
          </c:spPr>
        </c:majorGridlines>
        <c:numFmt formatCode="0%" sourceLinked="1"/>
        <c:maj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115136"/>
        <c:crosses val="autoZero"/>
        <c:crossBetween val="between"/>
      </c:valAx>
      <c:spPr>
        <a:noFill/>
        <a:ln w="25400">
          <a:noFill/>
        </a:ln>
      </c:spPr>
    </c:plotArea>
    <c:legend>
      <c:legendPos val="r"/>
      <c:layout>
        <c:manualLayout>
          <c:xMode val="edge"/>
          <c:yMode val="edge"/>
          <c:x val="0.86390890005178977"/>
          <c:y val="0.49748743718593208"/>
          <c:w val="0.13080943025084021"/>
          <c:h val="0.103888394495776"/>
        </c:manualLayout>
      </c:layout>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chartsheets/sheet1.xml><?xml version="1.0" encoding="utf-8"?>
<chartsheet xmlns="http://schemas.openxmlformats.org/spreadsheetml/2006/main" xmlns:r="http://schemas.openxmlformats.org/officeDocument/2006/relationships">
  <sheetPr>
    <tabColor theme="9" tint="-0.249977111117893"/>
  </sheetPr>
  <sheetViews>
    <sheetView zoomScale="121"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sheetPr>
    <tabColor theme="9" tint="-0.249977111117893"/>
  </sheetPr>
  <sheetViews>
    <sheetView zoomScale="75" workbookViewId="0"/>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sheetPr>
    <tabColor theme="9" tint="-0.249977111117893"/>
  </sheetPr>
  <sheetViews>
    <sheetView tabSelected="1" zoomScale="121"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absoluteAnchor>
    <xdr:pos x="0" y="0"/>
    <xdr:ext cx="8666963" cy="6297521"/>
    <xdr:graphicFrame macro="">
      <xdr:nvGraphicFramePr>
        <xdr:cNvPr id="2" name="Chart 1">
          <a:extLst>
            <a:ext uri="{FF2B5EF4-FFF2-40B4-BE49-F238E27FC236}">
              <a16:creationId xmlns:a16="http://schemas.microsoft.com/office/drawing/2014/main" xmlns="" id="{00000000-0008-0000-0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61400" cy="6286500"/>
    <xdr:graphicFrame macro="">
      <xdr:nvGraphicFramePr>
        <xdr:cNvPr id="2" name="Chart 1">
          <a:extLst>
            <a:ext uri="{FF2B5EF4-FFF2-40B4-BE49-F238E27FC236}">
              <a16:creationId xmlns:a16="http://schemas.microsoft.com/office/drawing/2014/main" xmlns="" id="{00000000-0008-0000-0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66963" cy="6297521"/>
    <xdr:graphicFrame macro="">
      <xdr:nvGraphicFramePr>
        <xdr:cNvPr id="2" name="Chart 1">
          <a:extLst>
            <a:ext uri="{FF2B5EF4-FFF2-40B4-BE49-F238E27FC236}">
              <a16:creationId xmlns:a16="http://schemas.microsoft.com/office/drawing/2014/main" xmlns="" id="{00000000-0008-0000-0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4.%20Formati%20IV_Metodologjia%20e%20Kostimit_IPSIS%20Standart%20LGBIT%20Draft%20Final.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1. Standard_Cost"/>
      <sheetName val="Incremental_Cost Year 1"/>
      <sheetName val="Incremental_Cost Year 2"/>
      <sheetName val="Incremental_Cost Year 3"/>
      <sheetName val="Incremental_Cost Year 4"/>
      <sheetName val="Incremental_Cost Year 5"/>
      <sheetName val="Incremental_Cost Year 6"/>
      <sheetName val="Incremental_Cost Year 7"/>
      <sheetName val="Incremental_Cost Year 8"/>
      <sheetName val="Incremental_Cost Year 9"/>
      <sheetName val="Incremental_Cost Year 10"/>
      <sheetName val="Summary for IPSIS"/>
    </sheetNames>
    <sheetDataSet>
      <sheetData sheetId="0"/>
      <sheetData sheetId="1"/>
      <sheetData sheetId="2"/>
      <sheetData sheetId="3"/>
      <sheetData sheetId="4"/>
      <sheetData sheetId="5"/>
      <sheetData sheetId="6"/>
      <sheetData sheetId="7"/>
      <sheetData sheetId="8"/>
      <sheetData sheetId="9"/>
      <sheetData sheetId="10"/>
      <sheetData sheetId="11">
        <row r="8">
          <cell r="H8">
            <v>89543.91</v>
          </cell>
          <cell r="I8">
            <v>963600</v>
          </cell>
          <cell r="J8">
            <v>0</v>
          </cell>
          <cell r="L8">
            <v>149543.91</v>
          </cell>
          <cell r="U8">
            <v>183779.16</v>
          </cell>
          <cell r="V8">
            <v>1054200</v>
          </cell>
          <cell r="W8">
            <v>0</v>
          </cell>
          <cell r="Y8">
            <v>275579.16000000003</v>
          </cell>
          <cell r="AH8">
            <v>33002.76</v>
          </cell>
          <cell r="AI8">
            <v>31800</v>
          </cell>
          <cell r="AJ8">
            <v>0</v>
          </cell>
          <cell r="AL8">
            <v>64802.76</v>
          </cell>
          <cell r="AU8">
            <v>33002.76</v>
          </cell>
          <cell r="AV8">
            <v>31800</v>
          </cell>
          <cell r="AW8">
            <v>0</v>
          </cell>
          <cell r="AY8">
            <v>64802.76</v>
          </cell>
          <cell r="BH8">
            <v>33002.76</v>
          </cell>
          <cell r="BI8">
            <v>31800</v>
          </cell>
          <cell r="BJ8">
            <v>0</v>
          </cell>
          <cell r="BL8">
            <v>64802.76</v>
          </cell>
          <cell r="BU8">
            <v>33002.76</v>
          </cell>
          <cell r="BV8">
            <v>31800</v>
          </cell>
          <cell r="BW8">
            <v>0</v>
          </cell>
          <cell r="BY8">
            <v>64802.76</v>
          </cell>
          <cell r="CH8">
            <v>33002.76</v>
          </cell>
          <cell r="CI8">
            <v>31800</v>
          </cell>
          <cell r="CJ8">
            <v>0</v>
          </cell>
          <cell r="CL8">
            <v>64802.76</v>
          </cell>
          <cell r="EM8">
            <v>37694.1</v>
          </cell>
          <cell r="EN8">
            <v>0</v>
          </cell>
          <cell r="EO8">
            <v>0</v>
          </cell>
          <cell r="EP8">
            <v>0</v>
          </cell>
          <cell r="EQ8">
            <v>399000</v>
          </cell>
          <cell r="ER8">
            <v>0</v>
          </cell>
        </row>
        <row r="9">
          <cell r="H9">
            <v>0</v>
          </cell>
          <cell r="I9">
            <v>216000</v>
          </cell>
          <cell r="J9">
            <v>0</v>
          </cell>
          <cell r="L9">
            <v>216000</v>
          </cell>
          <cell r="U9">
            <v>2047676.55</v>
          </cell>
          <cell r="V9">
            <v>3309480</v>
          </cell>
          <cell r="W9">
            <v>345000</v>
          </cell>
          <cell r="Y9">
            <v>2119676.5499999998</v>
          </cell>
          <cell r="AH9">
            <v>889440.72000000009</v>
          </cell>
          <cell r="AI9">
            <v>3013920</v>
          </cell>
          <cell r="AJ9">
            <v>0</v>
          </cell>
          <cell r="AL9">
            <v>1105440.72</v>
          </cell>
          <cell r="AU9">
            <v>1031978.1000000001</v>
          </cell>
          <cell r="AV9">
            <v>4022400</v>
          </cell>
          <cell r="AW9">
            <v>0</v>
          </cell>
          <cell r="AY9">
            <v>2687978.0999999996</v>
          </cell>
          <cell r="BH9">
            <v>866964.3</v>
          </cell>
          <cell r="BI9">
            <v>1977600</v>
          </cell>
          <cell r="BJ9">
            <v>0</v>
          </cell>
          <cell r="BL9">
            <v>1082964.3</v>
          </cell>
          <cell r="BU9">
            <v>866964.3</v>
          </cell>
          <cell r="BV9">
            <v>1977600</v>
          </cell>
          <cell r="BW9">
            <v>0</v>
          </cell>
          <cell r="BY9">
            <v>1082964.3</v>
          </cell>
          <cell r="CH9">
            <v>866964.3</v>
          </cell>
          <cell r="CI9">
            <v>1977600</v>
          </cell>
          <cell r="CJ9">
            <v>0</v>
          </cell>
          <cell r="CL9">
            <v>1082964.3</v>
          </cell>
          <cell r="EM9">
            <v>0</v>
          </cell>
          <cell r="EN9">
            <v>0</v>
          </cell>
          <cell r="EO9">
            <v>0</v>
          </cell>
          <cell r="EP9">
            <v>0</v>
          </cell>
          <cell r="EQ9">
            <v>10569600</v>
          </cell>
          <cell r="ER9">
            <v>0</v>
          </cell>
        </row>
        <row r="10">
          <cell r="H10">
            <v>5993712</v>
          </cell>
          <cell r="I10">
            <v>4629600</v>
          </cell>
          <cell r="J10">
            <v>0</v>
          </cell>
          <cell r="L10">
            <v>5993712</v>
          </cell>
          <cell r="U10">
            <v>6087947.25</v>
          </cell>
          <cell r="V10">
            <v>9625200</v>
          </cell>
          <cell r="W10">
            <v>0</v>
          </cell>
          <cell r="Y10">
            <v>7453947</v>
          </cell>
          <cell r="AH10">
            <v>6087947.25</v>
          </cell>
          <cell r="AI10">
            <v>9613200</v>
          </cell>
          <cell r="AJ10">
            <v>0</v>
          </cell>
          <cell r="AL10">
            <v>6441947</v>
          </cell>
          <cell r="AU10">
            <v>8335589.25</v>
          </cell>
          <cell r="AV10">
            <v>10813200</v>
          </cell>
          <cell r="AW10">
            <v>0</v>
          </cell>
          <cell r="AY10">
            <v>8689589</v>
          </cell>
          <cell r="BH10">
            <v>10583231.25</v>
          </cell>
          <cell r="BI10">
            <v>12013200</v>
          </cell>
          <cell r="BJ10">
            <v>0</v>
          </cell>
          <cell r="BL10">
            <v>10937231</v>
          </cell>
          <cell r="BU10">
            <v>10583231.25</v>
          </cell>
          <cell r="BV10">
            <v>12013200</v>
          </cell>
          <cell r="BW10">
            <v>0</v>
          </cell>
          <cell r="BY10">
            <v>22596431</v>
          </cell>
          <cell r="CH10">
            <v>10583231.25</v>
          </cell>
          <cell r="CI10">
            <v>12013200</v>
          </cell>
          <cell r="CJ10">
            <v>0</v>
          </cell>
          <cell r="CL10">
            <v>22596431</v>
          </cell>
          <cell r="EM10">
            <v>4947000</v>
          </cell>
          <cell r="EN10">
            <v>0</v>
          </cell>
          <cell r="EO10">
            <v>0</v>
          </cell>
          <cell r="EP10">
            <v>0</v>
          </cell>
          <cell r="EQ10">
            <v>34255400</v>
          </cell>
          <cell r="ER10">
            <v>0</v>
          </cell>
        </row>
        <row r="11">
          <cell r="H11">
            <v>0</v>
          </cell>
          <cell r="I11">
            <v>0</v>
          </cell>
          <cell r="J11">
            <v>0</v>
          </cell>
          <cell r="L11">
            <v>0</v>
          </cell>
          <cell r="U11">
            <v>0</v>
          </cell>
          <cell r="V11">
            <v>0</v>
          </cell>
          <cell r="W11">
            <v>0</v>
          </cell>
          <cell r="Y11">
            <v>0</v>
          </cell>
          <cell r="AH11">
            <v>4645126.8</v>
          </cell>
          <cell r="AI11">
            <v>264000</v>
          </cell>
          <cell r="AJ11">
            <v>0</v>
          </cell>
          <cell r="AL11">
            <v>3230698.8</v>
          </cell>
          <cell r="AU11">
            <v>5635209.5999999996</v>
          </cell>
          <cell r="AV11">
            <v>504000</v>
          </cell>
          <cell r="AW11">
            <v>0</v>
          </cell>
          <cell r="AY11">
            <v>4460781.5999999996</v>
          </cell>
          <cell r="BH11">
            <v>6625292.4000000004</v>
          </cell>
          <cell r="BI11">
            <v>744000</v>
          </cell>
          <cell r="BJ11">
            <v>0</v>
          </cell>
          <cell r="BL11">
            <v>7369292.4000000004</v>
          </cell>
          <cell r="BU11">
            <v>6625292.4000000004</v>
          </cell>
          <cell r="BV11">
            <v>744000</v>
          </cell>
          <cell r="BW11">
            <v>0</v>
          </cell>
          <cell r="BY11">
            <v>7369292.4000000004</v>
          </cell>
          <cell r="CH11">
            <v>6625292.4000000004</v>
          </cell>
          <cell r="CI11">
            <v>744000</v>
          </cell>
          <cell r="CJ11">
            <v>0</v>
          </cell>
          <cell r="CL11">
            <v>7369292.4000000004</v>
          </cell>
          <cell r="EM11">
            <v>0</v>
          </cell>
          <cell r="EN11">
            <v>0</v>
          </cell>
          <cell r="EO11">
            <v>0</v>
          </cell>
          <cell r="EP11">
            <v>0</v>
          </cell>
          <cell r="EQ11">
            <v>0</v>
          </cell>
          <cell r="ER11">
            <v>0</v>
          </cell>
        </row>
        <row r="13">
          <cell r="H13">
            <v>0</v>
          </cell>
          <cell r="I13">
            <v>0</v>
          </cell>
          <cell r="J13">
            <v>0</v>
          </cell>
          <cell r="L13">
            <v>0</v>
          </cell>
          <cell r="U13">
            <v>0</v>
          </cell>
          <cell r="V13">
            <v>816000</v>
          </cell>
          <cell r="W13">
            <v>0</v>
          </cell>
          <cell r="Y13">
            <v>0</v>
          </cell>
          <cell r="AH13">
            <v>0</v>
          </cell>
          <cell r="AI13">
            <v>2300400</v>
          </cell>
          <cell r="AJ13">
            <v>0</v>
          </cell>
          <cell r="AL13">
            <v>0</v>
          </cell>
          <cell r="AU13">
            <v>0</v>
          </cell>
          <cell r="AV13">
            <v>2791200</v>
          </cell>
          <cell r="AW13">
            <v>0</v>
          </cell>
          <cell r="AY13">
            <v>756000</v>
          </cell>
          <cell r="BH13">
            <v>0</v>
          </cell>
          <cell r="BI13">
            <v>2791200</v>
          </cell>
          <cell r="BJ13">
            <v>0</v>
          </cell>
          <cell r="BL13">
            <v>756000</v>
          </cell>
          <cell r="BU13">
            <v>0</v>
          </cell>
          <cell r="BV13">
            <v>2791200</v>
          </cell>
          <cell r="BW13">
            <v>0</v>
          </cell>
          <cell r="BY13">
            <v>756000</v>
          </cell>
          <cell r="CH13">
            <v>0</v>
          </cell>
          <cell r="CI13">
            <v>2791200</v>
          </cell>
          <cell r="CJ13">
            <v>0</v>
          </cell>
          <cell r="CL13">
            <v>756000</v>
          </cell>
          <cell r="EM13">
            <v>0</v>
          </cell>
          <cell r="EN13">
            <v>0</v>
          </cell>
          <cell r="EO13">
            <v>0</v>
          </cell>
          <cell r="EP13">
            <v>0</v>
          </cell>
          <cell r="EQ13">
            <v>0</v>
          </cell>
          <cell r="ER13">
            <v>0</v>
          </cell>
        </row>
        <row r="14">
          <cell r="H14">
            <v>0</v>
          </cell>
          <cell r="I14">
            <v>0</v>
          </cell>
          <cell r="J14">
            <v>0</v>
          </cell>
          <cell r="L14">
            <v>0</v>
          </cell>
          <cell r="U14">
            <v>0</v>
          </cell>
          <cell r="V14">
            <v>7752000</v>
          </cell>
          <cell r="W14">
            <v>0</v>
          </cell>
          <cell r="Y14">
            <v>0</v>
          </cell>
          <cell r="AH14">
            <v>1413528.75</v>
          </cell>
          <cell r="AI14">
            <v>216000</v>
          </cell>
          <cell r="AJ14">
            <v>0</v>
          </cell>
          <cell r="AL14">
            <v>1629528.75</v>
          </cell>
          <cell r="AU14">
            <v>1413528.75</v>
          </cell>
          <cell r="AV14">
            <v>216000</v>
          </cell>
          <cell r="AW14">
            <v>0</v>
          </cell>
          <cell r="AY14">
            <v>1413528.75</v>
          </cell>
          <cell r="BH14">
            <v>1413528.75</v>
          </cell>
          <cell r="BI14">
            <v>216000</v>
          </cell>
          <cell r="BJ14">
            <v>0</v>
          </cell>
          <cell r="BL14">
            <v>1413528.75</v>
          </cell>
          <cell r="BU14">
            <v>1413528.75</v>
          </cell>
          <cell r="BV14">
            <v>216000</v>
          </cell>
          <cell r="BW14">
            <v>0</v>
          </cell>
          <cell r="BY14">
            <v>1413528.75</v>
          </cell>
          <cell r="CH14">
            <v>1413528.75</v>
          </cell>
          <cell r="CI14">
            <v>216000</v>
          </cell>
          <cell r="CJ14">
            <v>0</v>
          </cell>
          <cell r="CL14">
            <v>1413528.75</v>
          </cell>
          <cell r="EM14">
            <v>0</v>
          </cell>
          <cell r="EN14">
            <v>0</v>
          </cell>
          <cell r="EO14">
            <v>0</v>
          </cell>
          <cell r="EP14">
            <v>0</v>
          </cell>
          <cell r="EQ14">
            <v>0</v>
          </cell>
          <cell r="ER14">
            <v>0</v>
          </cell>
        </row>
        <row r="16">
          <cell r="H16">
            <v>0</v>
          </cell>
          <cell r="I16">
            <v>45600</v>
          </cell>
          <cell r="J16">
            <v>0</v>
          </cell>
          <cell r="L16">
            <v>0</v>
          </cell>
          <cell r="U16">
            <v>75388.2</v>
          </cell>
          <cell r="V16">
            <v>1243200</v>
          </cell>
          <cell r="W16">
            <v>0</v>
          </cell>
          <cell r="Y16">
            <v>75388.2</v>
          </cell>
          <cell r="AH16">
            <v>0</v>
          </cell>
          <cell r="AI16">
            <v>1006800</v>
          </cell>
          <cell r="AJ16">
            <v>0</v>
          </cell>
          <cell r="AL16">
            <v>0</v>
          </cell>
          <cell r="AU16">
            <v>0</v>
          </cell>
          <cell r="AV16">
            <v>1006800</v>
          </cell>
          <cell r="AW16">
            <v>0</v>
          </cell>
          <cell r="AY16">
            <v>0</v>
          </cell>
          <cell r="BH16">
            <v>0</v>
          </cell>
          <cell r="BI16">
            <v>1006800</v>
          </cell>
          <cell r="BJ16">
            <v>0</v>
          </cell>
          <cell r="BL16">
            <v>0</v>
          </cell>
          <cell r="BU16">
            <v>0</v>
          </cell>
          <cell r="BV16">
            <v>1006800</v>
          </cell>
          <cell r="BW16">
            <v>0</v>
          </cell>
          <cell r="BY16">
            <v>0</v>
          </cell>
          <cell r="CH16">
            <v>0</v>
          </cell>
          <cell r="CI16">
            <v>1006800</v>
          </cell>
          <cell r="CJ16">
            <v>0</v>
          </cell>
          <cell r="CL16">
            <v>0</v>
          </cell>
          <cell r="EM16">
            <v>0</v>
          </cell>
          <cell r="EN16">
            <v>0</v>
          </cell>
          <cell r="EO16">
            <v>561388.19999999995</v>
          </cell>
          <cell r="EP16">
            <v>0</v>
          </cell>
          <cell r="EQ16">
            <v>0</v>
          </cell>
          <cell r="ER16">
            <v>0</v>
          </cell>
        </row>
        <row r="17">
          <cell r="H17">
            <v>583144.06499999994</v>
          </cell>
          <cell r="I17">
            <v>948240</v>
          </cell>
          <cell r="J17">
            <v>0</v>
          </cell>
          <cell r="L17">
            <v>625429.06499999994</v>
          </cell>
          <cell r="U17">
            <v>2006370.585</v>
          </cell>
          <cell r="V17">
            <v>2855904</v>
          </cell>
          <cell r="W17">
            <v>0</v>
          </cell>
          <cell r="Y17">
            <v>2590207.165</v>
          </cell>
          <cell r="AH17">
            <v>2031863.7</v>
          </cell>
          <cell r="AI17">
            <v>1358040</v>
          </cell>
          <cell r="AJ17">
            <v>0</v>
          </cell>
          <cell r="AL17">
            <v>3238103.7</v>
          </cell>
          <cell r="AU17">
            <v>1263720.9600000002</v>
          </cell>
          <cell r="AV17">
            <v>1464840</v>
          </cell>
          <cell r="AW17">
            <v>0</v>
          </cell>
          <cell r="AY17">
            <v>2576760.9600000004</v>
          </cell>
          <cell r="BH17">
            <v>1361013.75</v>
          </cell>
          <cell r="BI17">
            <v>1581480</v>
          </cell>
          <cell r="BJ17">
            <v>0</v>
          </cell>
          <cell r="BL17">
            <v>2790693.75</v>
          </cell>
          <cell r="BU17">
            <v>1447558.47</v>
          </cell>
          <cell r="BV17">
            <v>1733448</v>
          </cell>
          <cell r="BW17">
            <v>0</v>
          </cell>
          <cell r="BY17">
            <v>3029206.4699999997</v>
          </cell>
          <cell r="CH17">
            <v>1570794.7202999999</v>
          </cell>
          <cell r="CI17">
            <v>1881192</v>
          </cell>
          <cell r="CJ17">
            <v>0</v>
          </cell>
          <cell r="CL17">
            <v>3300186.7202999997</v>
          </cell>
          <cell r="EM17">
            <v>0</v>
          </cell>
          <cell r="EN17">
            <v>0</v>
          </cell>
          <cell r="EO17">
            <v>0</v>
          </cell>
          <cell r="EP17">
            <v>1660670.42</v>
          </cell>
          <cell r="EQ17">
            <v>87552</v>
          </cell>
          <cell r="ER17">
            <v>0</v>
          </cell>
        </row>
        <row r="19">
          <cell r="H19">
            <v>0</v>
          </cell>
          <cell r="I19">
            <v>0</v>
          </cell>
          <cell r="J19">
            <v>0</v>
          </cell>
          <cell r="L19">
            <v>0</v>
          </cell>
          <cell r="U19">
            <v>82506.899999999994</v>
          </cell>
          <cell r="V19">
            <v>610800</v>
          </cell>
          <cell r="W19">
            <v>0</v>
          </cell>
          <cell r="Y19">
            <v>442506.9</v>
          </cell>
          <cell r="AH19">
            <v>0</v>
          </cell>
          <cell r="AI19">
            <v>1072800</v>
          </cell>
          <cell r="AJ19">
            <v>2760000</v>
          </cell>
          <cell r="AL19">
            <v>2760000</v>
          </cell>
          <cell r="AU19">
            <v>0</v>
          </cell>
          <cell r="AV19">
            <v>1072800</v>
          </cell>
          <cell r="AW19">
            <v>2760000</v>
          </cell>
          <cell r="AY19">
            <v>2760000</v>
          </cell>
          <cell r="BH19">
            <v>0</v>
          </cell>
          <cell r="BI19">
            <v>1072800</v>
          </cell>
          <cell r="BJ19">
            <v>2760000</v>
          </cell>
          <cell r="BL19">
            <v>2760000</v>
          </cell>
          <cell r="BU19">
            <v>0</v>
          </cell>
          <cell r="BV19">
            <v>1072800</v>
          </cell>
          <cell r="BW19">
            <v>2760000</v>
          </cell>
          <cell r="BY19">
            <v>2760000</v>
          </cell>
          <cell r="CH19">
            <v>0</v>
          </cell>
          <cell r="CI19">
            <v>1072800</v>
          </cell>
          <cell r="CJ19">
            <v>2760000</v>
          </cell>
          <cell r="CL19">
            <v>2760000</v>
          </cell>
          <cell r="EM19">
            <v>0</v>
          </cell>
          <cell r="EN19">
            <v>0</v>
          </cell>
          <cell r="EO19">
            <v>0</v>
          </cell>
          <cell r="EP19">
            <v>0</v>
          </cell>
          <cell r="EQ19">
            <v>5614800</v>
          </cell>
          <cell r="ER19">
            <v>0</v>
          </cell>
        </row>
        <row r="22">
          <cell r="H22">
            <v>0</v>
          </cell>
          <cell r="I22">
            <v>0</v>
          </cell>
          <cell r="J22">
            <v>0</v>
          </cell>
          <cell r="L22">
            <v>0</v>
          </cell>
          <cell r="U22">
            <v>0</v>
          </cell>
          <cell r="V22">
            <v>228000</v>
          </cell>
          <cell r="W22">
            <v>0</v>
          </cell>
          <cell r="Y22">
            <v>0</v>
          </cell>
          <cell r="AH22">
            <v>0</v>
          </cell>
          <cell r="AI22">
            <v>228000</v>
          </cell>
          <cell r="AJ22">
            <v>0</v>
          </cell>
          <cell r="AL22">
            <v>0</v>
          </cell>
          <cell r="AU22">
            <v>1130823</v>
          </cell>
          <cell r="AV22">
            <v>492000</v>
          </cell>
          <cell r="AW22">
            <v>0</v>
          </cell>
          <cell r="AY22">
            <v>1130823</v>
          </cell>
          <cell r="BH22">
            <v>0</v>
          </cell>
          <cell r="BI22">
            <v>0</v>
          </cell>
          <cell r="BJ22">
            <v>0</v>
          </cell>
          <cell r="BL22">
            <v>0</v>
          </cell>
          <cell r="BU22">
            <v>0</v>
          </cell>
          <cell r="BV22">
            <v>0</v>
          </cell>
          <cell r="BW22">
            <v>0</v>
          </cell>
          <cell r="BY22">
            <v>0</v>
          </cell>
          <cell r="CH22">
            <v>0</v>
          </cell>
          <cell r="CI22">
            <v>0</v>
          </cell>
          <cell r="CJ22">
            <v>0</v>
          </cell>
          <cell r="CL22">
            <v>0</v>
          </cell>
          <cell r="EM22">
            <v>0</v>
          </cell>
          <cell r="EN22">
            <v>0</v>
          </cell>
          <cell r="EO22">
            <v>0</v>
          </cell>
          <cell r="EP22">
            <v>0</v>
          </cell>
          <cell r="EQ22">
            <v>0</v>
          </cell>
          <cell r="ER22">
            <v>0</v>
          </cell>
        </row>
        <row r="23">
          <cell r="H23">
            <v>0</v>
          </cell>
          <cell r="I23">
            <v>0</v>
          </cell>
          <cell r="J23">
            <v>0</v>
          </cell>
          <cell r="L23">
            <v>0</v>
          </cell>
          <cell r="U23">
            <v>0</v>
          </cell>
          <cell r="V23">
            <v>0</v>
          </cell>
          <cell r="W23">
            <v>0</v>
          </cell>
          <cell r="Y23">
            <v>0</v>
          </cell>
          <cell r="AH23">
            <v>0</v>
          </cell>
          <cell r="AI23">
            <v>0</v>
          </cell>
          <cell r="AJ23">
            <v>0</v>
          </cell>
          <cell r="AL23">
            <v>0</v>
          </cell>
          <cell r="AU23">
            <v>565411.5</v>
          </cell>
          <cell r="AV23">
            <v>466800</v>
          </cell>
          <cell r="AW23">
            <v>0</v>
          </cell>
          <cell r="AY23">
            <v>565411.5</v>
          </cell>
          <cell r="BH23">
            <v>565411.5</v>
          </cell>
          <cell r="BI23">
            <v>466800</v>
          </cell>
          <cell r="BJ23">
            <v>0</v>
          </cell>
          <cell r="BL23">
            <v>565411.5</v>
          </cell>
          <cell r="BU23">
            <v>565411.5</v>
          </cell>
          <cell r="BV23">
            <v>10800</v>
          </cell>
          <cell r="BW23">
            <v>0</v>
          </cell>
          <cell r="BY23">
            <v>565411.5</v>
          </cell>
          <cell r="CH23">
            <v>1696234.5</v>
          </cell>
          <cell r="CI23">
            <v>264000</v>
          </cell>
          <cell r="CJ23">
            <v>0</v>
          </cell>
          <cell r="CL23">
            <v>1696234.5</v>
          </cell>
          <cell r="EM23">
            <v>0</v>
          </cell>
          <cell r="EN23">
            <v>0</v>
          </cell>
          <cell r="EO23">
            <v>0</v>
          </cell>
          <cell r="EP23">
            <v>0</v>
          </cell>
          <cell r="EQ23">
            <v>0</v>
          </cell>
          <cell r="ER23">
            <v>0</v>
          </cell>
        </row>
        <row r="24">
          <cell r="H24">
            <v>0</v>
          </cell>
          <cell r="I24">
            <v>0</v>
          </cell>
          <cell r="J24">
            <v>0</v>
          </cell>
          <cell r="L24">
            <v>0</v>
          </cell>
          <cell r="U24">
            <v>565411.5</v>
          </cell>
          <cell r="V24">
            <v>235200</v>
          </cell>
          <cell r="W24">
            <v>0</v>
          </cell>
          <cell r="Y24">
            <v>572611.5</v>
          </cell>
          <cell r="AH24">
            <v>1130823</v>
          </cell>
          <cell r="AI24">
            <v>235200</v>
          </cell>
          <cell r="AJ24">
            <v>0</v>
          </cell>
          <cell r="AL24">
            <v>1138023</v>
          </cell>
          <cell r="AU24">
            <v>565411.5</v>
          </cell>
          <cell r="AV24">
            <v>235200</v>
          </cell>
          <cell r="AW24">
            <v>0</v>
          </cell>
          <cell r="AY24">
            <v>565411.5</v>
          </cell>
          <cell r="BH24">
            <v>565411.5</v>
          </cell>
          <cell r="BI24">
            <v>235200</v>
          </cell>
          <cell r="BJ24">
            <v>0</v>
          </cell>
          <cell r="BL24">
            <v>565411.5</v>
          </cell>
          <cell r="BU24">
            <v>565411.5</v>
          </cell>
          <cell r="BV24">
            <v>7200</v>
          </cell>
          <cell r="BW24">
            <v>0</v>
          </cell>
          <cell r="BY24">
            <v>565411.5</v>
          </cell>
          <cell r="CH24">
            <v>0</v>
          </cell>
          <cell r="CI24">
            <v>0</v>
          </cell>
          <cell r="CJ24">
            <v>0</v>
          </cell>
          <cell r="EM24">
            <v>0</v>
          </cell>
          <cell r="EN24">
            <v>0</v>
          </cell>
          <cell r="EO24">
            <v>456000</v>
          </cell>
          <cell r="EP24">
            <v>0</v>
          </cell>
          <cell r="EQ24">
            <v>0</v>
          </cell>
          <cell r="ER24">
            <v>0</v>
          </cell>
        </row>
        <row r="25">
          <cell r="H25">
            <v>0</v>
          </cell>
          <cell r="I25">
            <v>0</v>
          </cell>
          <cell r="J25">
            <v>0</v>
          </cell>
          <cell r="L25">
            <v>0</v>
          </cell>
          <cell r="U25">
            <v>565411.5</v>
          </cell>
          <cell r="V25">
            <v>235200</v>
          </cell>
          <cell r="W25">
            <v>0</v>
          </cell>
          <cell r="Y25">
            <v>572611.5</v>
          </cell>
          <cell r="AH25">
            <v>1130823</v>
          </cell>
          <cell r="AI25">
            <v>235200</v>
          </cell>
          <cell r="AJ25">
            <v>0</v>
          </cell>
          <cell r="AL25">
            <v>572611.5</v>
          </cell>
          <cell r="AU25">
            <v>0</v>
          </cell>
          <cell r="AV25">
            <v>0</v>
          </cell>
          <cell r="AW25">
            <v>0</v>
          </cell>
          <cell r="AY25">
            <v>0</v>
          </cell>
          <cell r="BH25">
            <v>0</v>
          </cell>
          <cell r="BI25">
            <v>0</v>
          </cell>
          <cell r="BJ25">
            <v>0</v>
          </cell>
          <cell r="BL25">
            <v>0</v>
          </cell>
          <cell r="BU25">
            <v>0</v>
          </cell>
          <cell r="BV25">
            <v>0</v>
          </cell>
          <cell r="BW25">
            <v>0</v>
          </cell>
          <cell r="BY25">
            <v>0</v>
          </cell>
          <cell r="CH25">
            <v>0</v>
          </cell>
          <cell r="CI25">
            <v>0</v>
          </cell>
          <cell r="CJ25">
            <v>0</v>
          </cell>
          <cell r="CL25">
            <v>0</v>
          </cell>
          <cell r="EM25">
            <v>0</v>
          </cell>
          <cell r="EN25">
            <v>0</v>
          </cell>
          <cell r="EO25">
            <v>456000</v>
          </cell>
          <cell r="EP25">
            <v>0</v>
          </cell>
          <cell r="EQ25">
            <v>0</v>
          </cell>
          <cell r="ER25">
            <v>0</v>
          </cell>
        </row>
        <row r="26">
          <cell r="H26">
            <v>0</v>
          </cell>
          <cell r="I26">
            <v>0</v>
          </cell>
          <cell r="J26">
            <v>0</v>
          </cell>
          <cell r="L26">
            <v>0</v>
          </cell>
          <cell r="U26">
            <v>0</v>
          </cell>
          <cell r="V26">
            <v>0</v>
          </cell>
          <cell r="W26">
            <v>0</v>
          </cell>
          <cell r="Y26">
            <v>0</v>
          </cell>
          <cell r="AH26">
            <v>565411.5</v>
          </cell>
          <cell r="AI26">
            <v>235200</v>
          </cell>
          <cell r="AJ26">
            <v>0</v>
          </cell>
          <cell r="AL26">
            <v>0</v>
          </cell>
          <cell r="AU26">
            <v>565411.5</v>
          </cell>
          <cell r="AV26">
            <v>235200</v>
          </cell>
          <cell r="AW26">
            <v>0</v>
          </cell>
          <cell r="AY26">
            <v>565411.5</v>
          </cell>
          <cell r="BH26">
            <v>565411.5</v>
          </cell>
          <cell r="BI26">
            <v>0</v>
          </cell>
          <cell r="BJ26">
            <v>0</v>
          </cell>
          <cell r="BL26">
            <v>0</v>
          </cell>
          <cell r="BU26">
            <v>0</v>
          </cell>
          <cell r="BV26">
            <v>0</v>
          </cell>
          <cell r="BW26">
            <v>0</v>
          </cell>
          <cell r="BY26">
            <v>0</v>
          </cell>
          <cell r="CH26">
            <v>0</v>
          </cell>
          <cell r="CI26">
            <v>0</v>
          </cell>
          <cell r="CJ26">
            <v>0</v>
          </cell>
          <cell r="CL26">
            <v>0</v>
          </cell>
          <cell r="EM26">
            <v>565411.5</v>
          </cell>
          <cell r="EN26">
            <v>0</v>
          </cell>
          <cell r="EO26">
            <v>0</v>
          </cell>
          <cell r="EP26">
            <v>0</v>
          </cell>
          <cell r="EQ26">
            <v>0</v>
          </cell>
          <cell r="ER26">
            <v>0</v>
          </cell>
        </row>
        <row r="27">
          <cell r="EM27">
            <v>456000</v>
          </cell>
          <cell r="EN27">
            <v>0</v>
          </cell>
          <cell r="EO27">
            <v>0</v>
          </cell>
          <cell r="EP27">
            <v>0</v>
          </cell>
          <cell r="EQ27">
            <v>0</v>
          </cell>
          <cell r="ER27">
            <v>0</v>
          </cell>
        </row>
        <row r="28">
          <cell r="H28">
            <v>0</v>
          </cell>
          <cell r="I28">
            <v>0</v>
          </cell>
          <cell r="J28">
            <v>0</v>
          </cell>
          <cell r="L28">
            <v>0</v>
          </cell>
          <cell r="U28">
            <v>599336.18999999994</v>
          </cell>
          <cell r="V28">
            <v>59400</v>
          </cell>
          <cell r="W28">
            <v>0</v>
          </cell>
          <cell r="Y28">
            <v>658736.18999999994</v>
          </cell>
          <cell r="AH28">
            <v>616298.53499999992</v>
          </cell>
          <cell r="AI28">
            <v>59400</v>
          </cell>
          <cell r="AJ28">
            <v>0</v>
          </cell>
          <cell r="AL28">
            <v>675698.53499999992</v>
          </cell>
          <cell r="AU28">
            <v>616298.53499999992</v>
          </cell>
          <cell r="AV28">
            <v>59400</v>
          </cell>
          <cell r="AW28">
            <v>0</v>
          </cell>
          <cell r="AY28">
            <v>675698.53499999992</v>
          </cell>
          <cell r="BH28">
            <v>616298.53499999992</v>
          </cell>
          <cell r="BI28">
            <v>59400</v>
          </cell>
          <cell r="BJ28">
            <v>0</v>
          </cell>
          <cell r="BL28">
            <v>675698.53499999992</v>
          </cell>
          <cell r="BU28">
            <v>616298.53499999992</v>
          </cell>
          <cell r="BV28">
            <v>59400</v>
          </cell>
          <cell r="BW28">
            <v>0</v>
          </cell>
          <cell r="BY28">
            <v>675698.53499999992</v>
          </cell>
          <cell r="CH28">
            <v>616298.53499999992</v>
          </cell>
          <cell r="CI28">
            <v>59400</v>
          </cell>
          <cell r="CJ28">
            <v>0</v>
          </cell>
          <cell r="CL28">
            <v>675698.53499999992</v>
          </cell>
          <cell r="EM28">
            <v>0</v>
          </cell>
          <cell r="EN28">
            <v>0</v>
          </cell>
          <cell r="EO28">
            <v>0</v>
          </cell>
          <cell r="EP28">
            <v>0</v>
          </cell>
          <cell r="EQ28">
            <v>0</v>
          </cell>
          <cell r="ER28">
            <v>0</v>
          </cell>
        </row>
        <row r="29">
          <cell r="H29">
            <v>0</v>
          </cell>
          <cell r="I29">
            <v>0</v>
          </cell>
          <cell r="J29">
            <v>0</v>
          </cell>
          <cell r="L29">
            <v>0</v>
          </cell>
          <cell r="U29">
            <v>990082.8</v>
          </cell>
          <cell r="V29">
            <v>1833600</v>
          </cell>
          <cell r="W29">
            <v>0</v>
          </cell>
          <cell r="Y29">
            <v>0</v>
          </cell>
          <cell r="AH29">
            <v>1815151.8</v>
          </cell>
          <cell r="AI29">
            <v>1257600</v>
          </cell>
          <cell r="AJ29">
            <v>0</v>
          </cell>
          <cell r="AL29">
            <v>1815151.8</v>
          </cell>
          <cell r="AU29">
            <v>1815151.8</v>
          </cell>
          <cell r="AV29">
            <v>1257600</v>
          </cell>
          <cell r="AW29">
            <v>0</v>
          </cell>
          <cell r="AY29">
            <v>1815151.8</v>
          </cell>
          <cell r="BH29">
            <v>1815151.8</v>
          </cell>
          <cell r="BI29">
            <v>1257600</v>
          </cell>
          <cell r="BJ29">
            <v>0</v>
          </cell>
          <cell r="BL29">
            <v>1815151.8</v>
          </cell>
          <cell r="BU29">
            <v>1815151.8</v>
          </cell>
          <cell r="BV29">
            <v>1257600</v>
          </cell>
          <cell r="BW29">
            <v>0</v>
          </cell>
          <cell r="BY29">
            <v>1815151.8</v>
          </cell>
          <cell r="CH29">
            <v>1815151.8</v>
          </cell>
          <cell r="CI29">
            <v>1257600</v>
          </cell>
          <cell r="CJ29">
            <v>0</v>
          </cell>
          <cell r="CL29">
            <v>1815151.8</v>
          </cell>
          <cell r="EM29">
            <v>0</v>
          </cell>
          <cell r="EN29">
            <v>0</v>
          </cell>
          <cell r="EO29">
            <v>0</v>
          </cell>
          <cell r="EP29">
            <v>0</v>
          </cell>
          <cell r="EQ29">
            <v>0</v>
          </cell>
          <cell r="ER29">
            <v>0</v>
          </cell>
        </row>
        <row r="30">
          <cell r="H30">
            <v>0</v>
          </cell>
          <cell r="I30">
            <v>0</v>
          </cell>
          <cell r="J30">
            <v>0</v>
          </cell>
          <cell r="L30">
            <v>0</v>
          </cell>
          <cell r="U30">
            <v>0</v>
          </cell>
          <cell r="V30">
            <v>0</v>
          </cell>
          <cell r="W30">
            <v>0</v>
          </cell>
          <cell r="Y30">
            <v>0</v>
          </cell>
          <cell r="AH30">
            <v>0</v>
          </cell>
          <cell r="AI30">
            <v>289200</v>
          </cell>
          <cell r="AJ30">
            <v>0</v>
          </cell>
          <cell r="AL30">
            <v>198000</v>
          </cell>
          <cell r="AU30">
            <v>0</v>
          </cell>
          <cell r="AV30">
            <v>289200</v>
          </cell>
          <cell r="AW30">
            <v>0</v>
          </cell>
          <cell r="AY30">
            <v>198000</v>
          </cell>
          <cell r="BH30">
            <v>0</v>
          </cell>
          <cell r="BI30">
            <v>289200</v>
          </cell>
          <cell r="BJ30">
            <v>0</v>
          </cell>
          <cell r="BL30">
            <v>198000</v>
          </cell>
          <cell r="BU30">
            <v>0</v>
          </cell>
          <cell r="BV30">
            <v>289200</v>
          </cell>
          <cell r="BW30">
            <v>0</v>
          </cell>
          <cell r="BY30">
            <v>198000</v>
          </cell>
          <cell r="CH30">
            <v>0</v>
          </cell>
          <cell r="CI30">
            <v>289200</v>
          </cell>
          <cell r="CJ30">
            <v>0</v>
          </cell>
          <cell r="CL30">
            <v>198000</v>
          </cell>
        </row>
        <row r="31">
          <cell r="H31">
            <v>0</v>
          </cell>
          <cell r="I31">
            <v>0</v>
          </cell>
          <cell r="J31">
            <v>0</v>
          </cell>
          <cell r="L31">
            <v>0</v>
          </cell>
          <cell r="U31">
            <v>299668.09499999997</v>
          </cell>
          <cell r="V31">
            <v>54000</v>
          </cell>
          <cell r="W31">
            <v>0</v>
          </cell>
          <cell r="Y31">
            <v>299668.09499999997</v>
          </cell>
          <cell r="AH31">
            <v>299668.09499999997</v>
          </cell>
          <cell r="AI31">
            <v>54000</v>
          </cell>
          <cell r="AJ31">
            <v>0</v>
          </cell>
          <cell r="AL31">
            <v>353668.09499999997</v>
          </cell>
          <cell r="AU31">
            <v>299668.09499999997</v>
          </cell>
          <cell r="AV31">
            <v>54000</v>
          </cell>
          <cell r="AW31">
            <v>0</v>
          </cell>
          <cell r="AY31">
            <v>353668.09499999997</v>
          </cell>
          <cell r="BH31">
            <v>506985.64499999996</v>
          </cell>
          <cell r="BI31">
            <v>799200</v>
          </cell>
          <cell r="BJ31">
            <v>34500</v>
          </cell>
          <cell r="BL31">
            <v>353668.09499999997</v>
          </cell>
          <cell r="BU31">
            <v>318515.14499999996</v>
          </cell>
          <cell r="BV31">
            <v>54000</v>
          </cell>
          <cell r="BW31">
            <v>0</v>
          </cell>
          <cell r="BY31">
            <v>353668.09499999997</v>
          </cell>
          <cell r="CH31">
            <v>714303.19500000007</v>
          </cell>
          <cell r="CI31">
            <v>889200</v>
          </cell>
          <cell r="CJ31">
            <v>0</v>
          </cell>
          <cell r="CL31">
            <v>353668.09499999997</v>
          </cell>
        </row>
        <row r="34">
          <cell r="H34">
            <v>0</v>
          </cell>
          <cell r="I34">
            <v>0</v>
          </cell>
          <cell r="J34">
            <v>0</v>
          </cell>
          <cell r="L34">
            <v>0</v>
          </cell>
          <cell r="U34">
            <v>897743.92499999993</v>
          </cell>
          <cell r="V34">
            <v>5878800</v>
          </cell>
          <cell r="W34">
            <v>0</v>
          </cell>
          <cell r="Y34">
            <v>2514532.2000000002</v>
          </cell>
          <cell r="AH34">
            <v>897743.92499999993</v>
          </cell>
          <cell r="AI34">
            <v>6402000</v>
          </cell>
          <cell r="AJ34">
            <v>0</v>
          </cell>
          <cell r="AL34">
            <v>2779343.9249999998</v>
          </cell>
          <cell r="AU34">
            <v>897743.92499999993</v>
          </cell>
          <cell r="AV34">
            <v>2922000</v>
          </cell>
          <cell r="AW34">
            <v>0</v>
          </cell>
          <cell r="AY34">
            <v>2779343.9249999998</v>
          </cell>
          <cell r="BH34">
            <v>897743.92499999993</v>
          </cell>
          <cell r="BI34">
            <v>2922000</v>
          </cell>
          <cell r="BJ34">
            <v>0</v>
          </cell>
          <cell r="BL34">
            <v>2577743.9250000003</v>
          </cell>
          <cell r="BU34">
            <v>897743.92499999993</v>
          </cell>
          <cell r="BV34">
            <v>5922000</v>
          </cell>
          <cell r="BW34">
            <v>0</v>
          </cell>
          <cell r="BY34">
            <v>2577743.9250000003</v>
          </cell>
          <cell r="CH34">
            <v>897743.92499999993</v>
          </cell>
          <cell r="CI34">
            <v>6402000</v>
          </cell>
          <cell r="CJ34">
            <v>0</v>
          </cell>
          <cell r="CL34">
            <v>2577743.9250000003</v>
          </cell>
          <cell r="EM34">
            <v>5335200</v>
          </cell>
          <cell r="EN34">
            <v>0</v>
          </cell>
          <cell r="EO34">
            <v>0</v>
          </cell>
          <cell r="EP34">
            <v>0</v>
          </cell>
          <cell r="EQ34">
            <v>0</v>
          </cell>
          <cell r="ER34">
            <v>0</v>
          </cell>
        </row>
        <row r="36">
          <cell r="H36">
            <v>0</v>
          </cell>
          <cell r="I36">
            <v>981000</v>
          </cell>
          <cell r="J36">
            <v>0</v>
          </cell>
          <cell r="L36">
            <v>0</v>
          </cell>
          <cell r="U36">
            <v>1906253.6549999998</v>
          </cell>
          <cell r="V36">
            <v>1479000</v>
          </cell>
          <cell r="W36">
            <v>0</v>
          </cell>
          <cell r="Y36">
            <v>3295253.6549999998</v>
          </cell>
          <cell r="AH36">
            <v>1320110.3999999999</v>
          </cell>
          <cell r="AI36">
            <v>72000</v>
          </cell>
          <cell r="AJ36">
            <v>0</v>
          </cell>
          <cell r="AL36">
            <v>1392110.4</v>
          </cell>
          <cell r="AU36">
            <v>1320110.3999999999</v>
          </cell>
          <cell r="AV36">
            <v>72000</v>
          </cell>
          <cell r="AW36">
            <v>0</v>
          </cell>
          <cell r="AY36">
            <v>1392110.4</v>
          </cell>
          <cell r="BH36">
            <v>1320110.3999999999</v>
          </cell>
          <cell r="BI36">
            <v>72000</v>
          </cell>
          <cell r="BJ36">
            <v>0</v>
          </cell>
          <cell r="BL36">
            <v>1392110.4</v>
          </cell>
          <cell r="BU36">
            <v>1320110.3999999999</v>
          </cell>
          <cell r="BV36">
            <v>72000</v>
          </cell>
          <cell r="BW36">
            <v>0</v>
          </cell>
          <cell r="BY36">
            <v>1392110.4</v>
          </cell>
          <cell r="CH36">
            <v>1320110.3999999999</v>
          </cell>
          <cell r="CI36">
            <v>72000</v>
          </cell>
          <cell r="CL36">
            <v>1392110.4</v>
          </cell>
          <cell r="EM36">
            <v>0</v>
          </cell>
          <cell r="EN36">
            <v>0</v>
          </cell>
          <cell r="EO36">
            <v>0</v>
          </cell>
          <cell r="EP36">
            <v>0</v>
          </cell>
          <cell r="EQ36">
            <v>0</v>
          </cell>
          <cell r="ER36">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rgb="FF00B0F0"/>
  </sheetPr>
  <dimension ref="A1:BI73"/>
  <sheetViews>
    <sheetView topLeftCell="AD37" zoomScaleNormal="100" zoomScaleSheetLayoutView="87" workbookViewId="0">
      <selection activeCell="U73" sqref="U73"/>
    </sheetView>
  </sheetViews>
  <sheetFormatPr defaultColWidth="8.88671875" defaultRowHeight="12"/>
  <cols>
    <col min="1" max="1" width="2.44140625" style="5" customWidth="1"/>
    <col min="2" max="2" width="9.44140625" style="19" customWidth="1"/>
    <col min="3" max="3" width="59.88671875" style="5" customWidth="1"/>
    <col min="4" max="4" width="19.44140625" style="5" hidden="1" customWidth="1"/>
    <col min="5" max="5" width="24.88671875" style="263" customWidth="1"/>
    <col min="6" max="6" width="16.5546875" style="264" customWidth="1"/>
    <col min="7" max="7" width="52.109375" style="20" customWidth="1"/>
    <col min="8" max="8" width="10" style="6" customWidth="1"/>
    <col min="9" max="9" width="10.5546875" style="6" customWidth="1"/>
    <col min="10" max="10" width="9.88671875" style="9" customWidth="1"/>
    <col min="11" max="11" width="5.5546875" style="9" customWidth="1"/>
    <col min="12" max="12" width="9.88671875" style="11" customWidth="1"/>
    <col min="13" max="13" width="9.88671875" style="9" customWidth="1"/>
    <col min="14" max="14" width="7.44140625" style="9" customWidth="1"/>
    <col min="15" max="15" width="9.88671875" style="11" customWidth="1"/>
    <col min="16" max="16" width="9.88671875" style="9" customWidth="1"/>
    <col min="17" max="17" width="8.88671875" style="11" customWidth="1"/>
    <col min="18" max="18" width="9.88671875" style="11" customWidth="1"/>
    <col min="19" max="19" width="9.88671875" style="9" customWidth="1"/>
    <col min="20" max="20" width="8.88671875" style="11" customWidth="1"/>
    <col min="21" max="21" width="9.88671875" style="11" customWidth="1"/>
    <col min="22" max="22" width="9.88671875" style="9" customWidth="1"/>
    <col min="23" max="23" width="8.88671875" style="11" customWidth="1"/>
    <col min="24" max="25" width="9.88671875" style="11" customWidth="1"/>
    <col min="26" max="26" width="8.88671875" style="11" customWidth="1"/>
    <col min="27" max="28" width="9.88671875" style="11" customWidth="1"/>
    <col min="29" max="29" width="8.88671875" style="11" customWidth="1"/>
    <col min="30" max="30" width="9.88671875" style="11" customWidth="1"/>
    <col min="31" max="39" width="6.33203125" style="11" customWidth="1"/>
    <col min="40" max="41" width="11.6640625" style="11" customWidth="1"/>
    <col min="42" max="42" width="11.21875" style="11" customWidth="1"/>
    <col min="43" max="43" width="9.88671875" style="9" customWidth="1"/>
    <col min="44" max="44" width="8.88671875" style="11" customWidth="1"/>
    <col min="45" max="45" width="9.88671875" style="11" customWidth="1"/>
    <col min="46" max="46" width="9.88671875" style="9" customWidth="1"/>
    <col min="47" max="47" width="9.5546875" style="11" customWidth="1"/>
    <col min="48" max="49" width="9.88671875" style="11" customWidth="1"/>
    <col min="50" max="50" width="10.88671875" style="9" customWidth="1"/>
    <col min="51" max="51" width="9.88671875" style="11" customWidth="1"/>
    <col min="52" max="52" width="10.88671875" style="11" customWidth="1"/>
    <col min="53" max="53" width="14.21875" style="11" customWidth="1"/>
    <col min="54" max="54" width="15.33203125" style="7" customWidth="1"/>
    <col min="55" max="55" width="13.5546875" style="7" customWidth="1"/>
    <col min="56" max="56" width="18" style="7" customWidth="1"/>
    <col min="57" max="57" width="16.6640625" style="7" customWidth="1"/>
    <col min="58" max="58" width="15.109375" style="7" customWidth="1"/>
    <col min="59" max="59" width="16.5546875" style="7" customWidth="1"/>
    <col min="60" max="60" width="15.5546875" style="7" customWidth="1"/>
    <col min="61" max="61" width="8.88671875" style="7"/>
    <col min="62" max="16384" width="8.88671875" style="5"/>
  </cols>
  <sheetData>
    <row r="1" spans="2:61" ht="12.6" thickBot="1">
      <c r="C1" s="4"/>
      <c r="D1" s="4"/>
      <c r="E1" s="244"/>
      <c r="F1" s="245"/>
    </row>
    <row r="2" spans="2:61" ht="24.9" customHeight="1" thickBot="1">
      <c r="B2" s="290" t="s">
        <v>253</v>
      </c>
      <c r="C2" s="311"/>
      <c r="D2" s="311"/>
      <c r="E2" s="311"/>
      <c r="F2" s="311"/>
      <c r="G2" s="311"/>
      <c r="H2" s="311"/>
      <c r="I2" s="311"/>
      <c r="J2" s="311"/>
      <c r="K2" s="311"/>
      <c r="L2" s="311"/>
      <c r="M2" s="311"/>
      <c r="N2" s="311"/>
      <c r="O2" s="311"/>
      <c r="P2" s="311"/>
      <c r="Q2" s="311"/>
      <c r="R2" s="311"/>
      <c r="S2" s="311"/>
      <c r="T2" s="311"/>
      <c r="U2" s="311"/>
      <c r="V2" s="311"/>
      <c r="W2" s="311"/>
      <c r="X2" s="311"/>
      <c r="Y2" s="311"/>
      <c r="Z2" s="311"/>
      <c r="AA2" s="311"/>
      <c r="AB2" s="311"/>
      <c r="AC2" s="311"/>
      <c r="AD2" s="311"/>
      <c r="AE2" s="311"/>
      <c r="AF2" s="311"/>
      <c r="AG2" s="311"/>
      <c r="AH2" s="311"/>
      <c r="AI2" s="311"/>
      <c r="AJ2" s="311"/>
      <c r="AK2" s="311"/>
      <c r="AL2" s="311"/>
      <c r="AM2" s="311"/>
      <c r="AN2" s="311"/>
      <c r="AO2" s="311"/>
      <c r="AP2" s="311"/>
      <c r="AQ2" s="311"/>
      <c r="AR2" s="311"/>
      <c r="AS2" s="311"/>
      <c r="AT2" s="311"/>
      <c r="AU2" s="311"/>
      <c r="AV2" s="311"/>
      <c r="AW2" s="311"/>
      <c r="AX2" s="311"/>
      <c r="AY2" s="311"/>
      <c r="AZ2" s="311"/>
      <c r="BA2" s="312"/>
    </row>
    <row r="3" spans="2:61" ht="24.9" customHeight="1" thickBot="1">
      <c r="B3" s="290" t="s">
        <v>194</v>
      </c>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291"/>
      <c r="AJ3" s="291"/>
      <c r="AK3" s="291"/>
      <c r="AL3" s="291"/>
      <c r="AM3" s="291"/>
      <c r="AN3" s="291"/>
      <c r="AO3" s="291"/>
      <c r="AP3" s="291"/>
      <c r="AQ3" s="291"/>
      <c r="AR3" s="291"/>
      <c r="AS3" s="291"/>
      <c r="AT3" s="291"/>
      <c r="AU3" s="291"/>
      <c r="AV3" s="291"/>
      <c r="AW3" s="291"/>
      <c r="AX3" s="291"/>
      <c r="AY3" s="291"/>
      <c r="AZ3" s="291"/>
      <c r="BA3" s="292"/>
    </row>
    <row r="4" spans="2:61" ht="24.9" customHeight="1" thickBot="1">
      <c r="B4" s="287" t="s">
        <v>249</v>
      </c>
      <c r="C4" s="288"/>
      <c r="D4" s="288"/>
      <c r="E4" s="288"/>
      <c r="F4" s="288"/>
      <c r="G4" s="288"/>
      <c r="H4" s="288"/>
      <c r="I4" s="288"/>
      <c r="J4" s="288"/>
      <c r="K4" s="288"/>
      <c r="L4" s="288"/>
      <c r="M4" s="288"/>
      <c r="N4" s="288"/>
      <c r="O4" s="288"/>
      <c r="P4" s="288"/>
      <c r="Q4" s="288"/>
      <c r="R4" s="288"/>
      <c r="S4" s="288"/>
      <c r="T4" s="288"/>
      <c r="U4" s="288"/>
      <c r="V4" s="288"/>
      <c r="W4" s="288"/>
      <c r="X4" s="288"/>
      <c r="Y4" s="288"/>
      <c r="Z4" s="288"/>
      <c r="AA4" s="288"/>
      <c r="AB4" s="288"/>
      <c r="AC4" s="288"/>
      <c r="AD4" s="288"/>
      <c r="AE4" s="288"/>
      <c r="AF4" s="288"/>
      <c r="AG4" s="288"/>
      <c r="AH4" s="288"/>
      <c r="AI4" s="288"/>
      <c r="AJ4" s="288"/>
      <c r="AK4" s="288"/>
      <c r="AL4" s="288"/>
      <c r="AM4" s="288"/>
      <c r="AN4" s="288"/>
      <c r="AO4" s="288"/>
      <c r="AP4" s="288"/>
      <c r="AQ4" s="288"/>
      <c r="AR4" s="288"/>
      <c r="AS4" s="288"/>
      <c r="AT4" s="288"/>
      <c r="AU4" s="288"/>
      <c r="AV4" s="288"/>
      <c r="AW4" s="288"/>
      <c r="AX4" s="288"/>
      <c r="AY4" s="288"/>
      <c r="AZ4" s="288"/>
      <c r="BA4" s="289"/>
    </row>
    <row r="5" spans="2:61" ht="24.9" customHeight="1">
      <c r="B5" s="293" t="s">
        <v>0</v>
      </c>
      <c r="C5" s="296" t="s">
        <v>24</v>
      </c>
      <c r="D5" s="296" t="s">
        <v>1</v>
      </c>
      <c r="E5" s="246" t="s">
        <v>25</v>
      </c>
      <c r="F5" s="296" t="s">
        <v>73</v>
      </c>
      <c r="G5" s="296"/>
      <c r="H5" s="275" t="s">
        <v>29</v>
      </c>
      <c r="I5" s="275"/>
      <c r="J5" s="279" t="s">
        <v>32</v>
      </c>
      <c r="K5" s="279"/>
      <c r="L5" s="279"/>
      <c r="M5" s="279" t="s">
        <v>33</v>
      </c>
      <c r="N5" s="279"/>
      <c r="O5" s="279"/>
      <c r="P5" s="279" t="s">
        <v>34</v>
      </c>
      <c r="Q5" s="277"/>
      <c r="R5" s="277"/>
      <c r="S5" s="276" t="s">
        <v>35</v>
      </c>
      <c r="T5" s="276"/>
      <c r="U5" s="276"/>
      <c r="V5" s="276" t="s">
        <v>36</v>
      </c>
      <c r="W5" s="276"/>
      <c r="X5" s="276"/>
      <c r="Y5" s="276" t="s">
        <v>75</v>
      </c>
      <c r="Z5" s="276"/>
      <c r="AA5" s="276"/>
      <c r="AB5" s="276" t="s">
        <v>76</v>
      </c>
      <c r="AC5" s="276"/>
      <c r="AD5" s="276"/>
      <c r="AE5" s="276" t="s">
        <v>77</v>
      </c>
      <c r="AF5" s="276"/>
      <c r="AG5" s="276"/>
      <c r="AH5" s="276" t="s">
        <v>78</v>
      </c>
      <c r="AI5" s="276"/>
      <c r="AJ5" s="276"/>
      <c r="AK5" s="276" t="s">
        <v>79</v>
      </c>
      <c r="AL5" s="276"/>
      <c r="AM5" s="276"/>
      <c r="AN5" s="276" t="s">
        <v>37</v>
      </c>
      <c r="AO5" s="277"/>
      <c r="AP5" s="277"/>
      <c r="AQ5" s="279" t="s">
        <v>38</v>
      </c>
      <c r="AR5" s="279"/>
      <c r="AS5" s="279"/>
      <c r="AT5" s="279"/>
      <c r="AU5" s="279"/>
      <c r="AV5" s="279"/>
      <c r="AW5" s="279"/>
      <c r="AX5" s="279" t="s">
        <v>43</v>
      </c>
      <c r="AY5" s="280"/>
      <c r="AZ5" s="280"/>
      <c r="BA5" s="306" t="s">
        <v>44</v>
      </c>
    </row>
    <row r="6" spans="2:61" ht="24.9" customHeight="1">
      <c r="B6" s="294"/>
      <c r="C6" s="297"/>
      <c r="D6" s="297"/>
      <c r="E6" s="284" t="s">
        <v>26</v>
      </c>
      <c r="F6" s="284" t="s">
        <v>27</v>
      </c>
      <c r="G6" s="301" t="s">
        <v>28</v>
      </c>
      <c r="H6" s="299" t="s">
        <v>30</v>
      </c>
      <c r="I6" s="299" t="s">
        <v>30</v>
      </c>
      <c r="J6" s="282"/>
      <c r="K6" s="282"/>
      <c r="L6" s="282"/>
      <c r="M6" s="282"/>
      <c r="N6" s="282"/>
      <c r="O6" s="282"/>
      <c r="P6" s="278"/>
      <c r="Q6" s="278"/>
      <c r="R6" s="278"/>
      <c r="S6" s="283"/>
      <c r="T6" s="283"/>
      <c r="U6" s="283"/>
      <c r="V6" s="283"/>
      <c r="W6" s="283"/>
      <c r="X6" s="283"/>
      <c r="Y6" s="283"/>
      <c r="Z6" s="283"/>
      <c r="AA6" s="283"/>
      <c r="AB6" s="283"/>
      <c r="AC6" s="283"/>
      <c r="AD6" s="283"/>
      <c r="AE6" s="283"/>
      <c r="AF6" s="283"/>
      <c r="AG6" s="283"/>
      <c r="AH6" s="283"/>
      <c r="AI6" s="283"/>
      <c r="AJ6" s="283"/>
      <c r="AK6" s="283"/>
      <c r="AL6" s="283"/>
      <c r="AM6" s="283"/>
      <c r="AN6" s="278"/>
      <c r="AO6" s="278"/>
      <c r="AP6" s="278"/>
      <c r="AQ6" s="282" t="s">
        <v>40</v>
      </c>
      <c r="AR6" s="305"/>
      <c r="AS6" s="305"/>
      <c r="AT6" s="282" t="s">
        <v>105</v>
      </c>
      <c r="AU6" s="310"/>
      <c r="AV6" s="310"/>
      <c r="AW6" s="310"/>
      <c r="AX6" s="281" t="s">
        <v>80</v>
      </c>
      <c r="AY6" s="281"/>
      <c r="AZ6" s="281"/>
      <c r="BA6" s="307"/>
    </row>
    <row r="7" spans="2:61" ht="24.9" customHeight="1" thickBot="1">
      <c r="B7" s="295"/>
      <c r="C7" s="298"/>
      <c r="D7" s="298"/>
      <c r="E7" s="285"/>
      <c r="F7" s="286"/>
      <c r="G7" s="302"/>
      <c r="H7" s="300"/>
      <c r="I7" s="300"/>
      <c r="J7" s="81" t="s">
        <v>5</v>
      </c>
      <c r="K7" s="82" t="s">
        <v>6</v>
      </c>
      <c r="L7" s="82" t="s">
        <v>31</v>
      </c>
      <c r="M7" s="81" t="s">
        <v>5</v>
      </c>
      <c r="N7" s="82" t="s">
        <v>6</v>
      </c>
      <c r="O7" s="82" t="s">
        <v>10</v>
      </c>
      <c r="P7" s="81" t="s">
        <v>5</v>
      </c>
      <c r="Q7" s="82" t="s">
        <v>6</v>
      </c>
      <c r="R7" s="82" t="s">
        <v>10</v>
      </c>
      <c r="S7" s="81" t="s">
        <v>5</v>
      </c>
      <c r="T7" s="82" t="s">
        <v>6</v>
      </c>
      <c r="U7" s="82" t="s">
        <v>10</v>
      </c>
      <c r="V7" s="81" t="s">
        <v>5</v>
      </c>
      <c r="W7" s="82" t="s">
        <v>6</v>
      </c>
      <c r="X7" s="82" t="s">
        <v>10</v>
      </c>
      <c r="Y7" s="81" t="s">
        <v>5</v>
      </c>
      <c r="Z7" s="82" t="s">
        <v>6</v>
      </c>
      <c r="AA7" s="82" t="s">
        <v>10</v>
      </c>
      <c r="AB7" s="81" t="s">
        <v>5</v>
      </c>
      <c r="AC7" s="82" t="s">
        <v>6</v>
      </c>
      <c r="AD7" s="82" t="s">
        <v>10</v>
      </c>
      <c r="AE7" s="81" t="s">
        <v>5</v>
      </c>
      <c r="AF7" s="82" t="s">
        <v>6</v>
      </c>
      <c r="AG7" s="82" t="s">
        <v>10</v>
      </c>
      <c r="AH7" s="81" t="s">
        <v>5</v>
      </c>
      <c r="AI7" s="82" t="s">
        <v>6</v>
      </c>
      <c r="AJ7" s="82" t="s">
        <v>10</v>
      </c>
      <c r="AK7" s="81" t="s">
        <v>5</v>
      </c>
      <c r="AL7" s="82" t="s">
        <v>6</v>
      </c>
      <c r="AM7" s="82" t="s">
        <v>10</v>
      </c>
      <c r="AN7" s="82" t="s">
        <v>5</v>
      </c>
      <c r="AO7" s="82" t="s">
        <v>6</v>
      </c>
      <c r="AP7" s="82" t="s">
        <v>10</v>
      </c>
      <c r="AQ7" s="81" t="s">
        <v>5</v>
      </c>
      <c r="AR7" s="82" t="s">
        <v>6</v>
      </c>
      <c r="AS7" s="82" t="s">
        <v>39</v>
      </c>
      <c r="AT7" s="81" t="s">
        <v>5</v>
      </c>
      <c r="AU7" s="82" t="s">
        <v>6</v>
      </c>
      <c r="AV7" s="82" t="s">
        <v>41</v>
      </c>
      <c r="AW7" s="82" t="s">
        <v>42</v>
      </c>
      <c r="AX7" s="81" t="s">
        <v>5</v>
      </c>
      <c r="AY7" s="82" t="s">
        <v>6</v>
      </c>
      <c r="AZ7" s="82" t="s">
        <v>39</v>
      </c>
      <c r="BA7" s="83"/>
    </row>
    <row r="8" spans="2:61" ht="24.9" customHeight="1">
      <c r="B8" s="84" t="s">
        <v>81</v>
      </c>
      <c r="C8" s="308" t="s">
        <v>124</v>
      </c>
      <c r="D8" s="309"/>
      <c r="E8" s="247"/>
      <c r="F8" s="248"/>
      <c r="G8" s="85"/>
      <c r="H8" s="86"/>
      <c r="I8" s="86"/>
      <c r="J8" s="87"/>
      <c r="K8" s="87"/>
      <c r="L8" s="88"/>
      <c r="M8" s="87"/>
      <c r="N8" s="87"/>
      <c r="O8" s="89"/>
      <c r="P8" s="88"/>
      <c r="Q8" s="88"/>
      <c r="R8" s="88"/>
      <c r="S8" s="88"/>
      <c r="T8" s="88"/>
      <c r="U8" s="88"/>
      <c r="V8" s="88"/>
      <c r="W8" s="88"/>
      <c r="X8" s="88"/>
      <c r="Y8" s="88"/>
      <c r="Z8" s="89"/>
      <c r="AA8" s="89"/>
      <c r="AB8" s="88"/>
      <c r="AC8" s="88"/>
      <c r="AD8" s="88"/>
      <c r="AE8" s="88"/>
      <c r="AF8" s="88"/>
      <c r="AG8" s="88"/>
      <c r="AH8" s="88"/>
      <c r="AI8" s="88"/>
      <c r="AJ8" s="88"/>
      <c r="AK8" s="88"/>
      <c r="AL8" s="89"/>
      <c r="AM8" s="89"/>
      <c r="AN8" s="88"/>
      <c r="AO8" s="88"/>
      <c r="AP8" s="88"/>
      <c r="AQ8" s="88"/>
      <c r="AR8" s="89"/>
      <c r="AS8" s="89"/>
      <c r="AT8" s="88"/>
      <c r="AU8" s="88"/>
      <c r="AV8" s="88"/>
      <c r="AW8" s="88"/>
      <c r="AX8" s="88"/>
      <c r="AY8" s="89"/>
      <c r="AZ8" s="89"/>
      <c r="BA8" s="90"/>
    </row>
    <row r="9" spans="2:61" ht="24.9" customHeight="1">
      <c r="B9" s="91"/>
      <c r="C9" s="92" t="s">
        <v>46</v>
      </c>
      <c r="D9" s="93"/>
      <c r="E9" s="249"/>
      <c r="F9" s="250"/>
      <c r="G9" s="94"/>
      <c r="H9" s="94"/>
      <c r="I9" s="94"/>
      <c r="J9" s="95"/>
      <c r="K9" s="95"/>
      <c r="L9" s="96"/>
      <c r="M9" s="95"/>
      <c r="N9" s="95"/>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7"/>
    </row>
    <row r="10" spans="2:61" ht="26.4" customHeight="1">
      <c r="B10" s="98" t="s">
        <v>82</v>
      </c>
      <c r="C10" s="99" t="s">
        <v>125</v>
      </c>
      <c r="D10" s="100"/>
      <c r="E10" s="251" t="s">
        <v>235</v>
      </c>
      <c r="F10" s="252" t="s">
        <v>130</v>
      </c>
      <c r="G10" s="77" t="s">
        <v>131</v>
      </c>
      <c r="H10" s="102" t="s">
        <v>133</v>
      </c>
      <c r="I10" s="102" t="s">
        <v>132</v>
      </c>
      <c r="J10" s="103">
        <f>'[1]Summary for IPSIS'!H8+'[1]Summary for IPSIS'!I8</f>
        <v>1053143.9099999999</v>
      </c>
      <c r="K10" s="103">
        <f>'[1]Summary for IPSIS'!J8</f>
        <v>0</v>
      </c>
      <c r="L10" s="104">
        <f>J10+K10</f>
        <v>1053143.9099999999</v>
      </c>
      <c r="M10" s="103">
        <f>'[1]Summary for IPSIS'!U8+'[1]Summary for IPSIS'!V8</f>
        <v>1237979.1599999999</v>
      </c>
      <c r="N10" s="103">
        <f>'[1]Summary for IPSIS'!W8</f>
        <v>0</v>
      </c>
      <c r="O10" s="104">
        <f>M10+N10</f>
        <v>1237979.1599999999</v>
      </c>
      <c r="P10" s="105">
        <f>'[1]Summary for IPSIS'!AH8+'[1]Summary for IPSIS'!AI8</f>
        <v>64802.76</v>
      </c>
      <c r="Q10" s="104">
        <f>'[1]Summary for IPSIS'!AJ8</f>
        <v>0</v>
      </c>
      <c r="R10" s="104">
        <f>P10+Q10</f>
        <v>64802.76</v>
      </c>
      <c r="S10" s="105">
        <f>'[1]Summary for IPSIS'!AU8+'[1]Summary for IPSIS'!AV8</f>
        <v>64802.76</v>
      </c>
      <c r="T10" s="104">
        <f>'[1]Summary for IPSIS'!AW8</f>
        <v>0</v>
      </c>
      <c r="U10" s="104">
        <f>S10+T10</f>
        <v>64802.76</v>
      </c>
      <c r="V10" s="105">
        <f>'[1]Summary for IPSIS'!BH8+'[1]Summary for IPSIS'!BI8</f>
        <v>64802.76</v>
      </c>
      <c r="W10" s="104">
        <f>'[1]Summary for IPSIS'!BJ8</f>
        <v>0</v>
      </c>
      <c r="X10" s="104">
        <f>V10+W10</f>
        <v>64802.76</v>
      </c>
      <c r="Y10" s="104">
        <f>'[1]Summary for IPSIS'!BU8+'[1]Summary for IPSIS'!BV8</f>
        <v>64802.76</v>
      </c>
      <c r="Z10" s="104">
        <f>'[1]Summary for IPSIS'!BW8</f>
        <v>0</v>
      </c>
      <c r="AA10" s="104">
        <f>SUM(Y10:Z10)</f>
        <v>64802.76</v>
      </c>
      <c r="AB10" s="104">
        <f>'[1]Summary for IPSIS'!CH8+'[1]Summary for IPSIS'!CI8</f>
        <v>64802.76</v>
      </c>
      <c r="AC10" s="104">
        <f>'[1]Summary for IPSIS'!CJ8</f>
        <v>0</v>
      </c>
      <c r="AD10" s="104">
        <f>SUM(AB10:AC10)</f>
        <v>64802.76</v>
      </c>
      <c r="AE10" s="104"/>
      <c r="AF10" s="104"/>
      <c r="AG10" s="104">
        <f>SUM(AE10:AF10)</f>
        <v>0</v>
      </c>
      <c r="AH10" s="104"/>
      <c r="AI10" s="104"/>
      <c r="AJ10" s="104">
        <f>SUM(AH10:AI10)</f>
        <v>0</v>
      </c>
      <c r="AK10" s="104"/>
      <c r="AL10" s="104"/>
      <c r="AM10" s="104">
        <f>SUM(AK10:AL10)</f>
        <v>0</v>
      </c>
      <c r="AN10" s="104">
        <f>J10+M10+P10+S10+V10+Y10+AB10+AE10+AH10+AK10</f>
        <v>2615136.8699999987</v>
      </c>
      <c r="AO10" s="104">
        <f>K10+N10+Q10+T10+W10+Z10+AC10+AF10+AI10+AL10</f>
        <v>0</v>
      </c>
      <c r="AP10" s="104">
        <f>SUM(AN10:AO10)</f>
        <v>2615136.8699999987</v>
      </c>
      <c r="AQ10" s="105">
        <f>'[1]Summary for IPSIS'!$L$8+'[1]Summary for IPSIS'!$Y$8+'[1]Summary for IPSIS'!$AL$8</f>
        <v>489925.83000000007</v>
      </c>
      <c r="AR10" s="104"/>
      <c r="AS10" s="104">
        <f>AQ10+AR10</f>
        <v>489925.83000000007</v>
      </c>
      <c r="AT10" s="104">
        <f>SUM('[1]Summary for IPSIS'!$EM$8:$ER$8)</f>
        <v>436694.1</v>
      </c>
      <c r="AU10" s="104">
        <v>0</v>
      </c>
      <c r="AV10" s="104" t="s">
        <v>230</v>
      </c>
      <c r="AW10" s="104">
        <f t="shared" ref="AW10:AW12" si="0">AT10+AU10</f>
        <v>436694.1</v>
      </c>
      <c r="AX10" s="105">
        <f>'[1]Summary for IPSIS'!$AY$8+'[1]Summary for IPSIS'!$BL$8+'[1]Summary for IPSIS'!$BY$8+'[1]Summary for IPSIS'!$CL$8</f>
        <v>259211.04</v>
      </c>
      <c r="AY10" s="104">
        <v>0</v>
      </c>
      <c r="AZ10" s="104">
        <f>AX10+AY10</f>
        <v>259211.04</v>
      </c>
      <c r="BA10" s="106">
        <f>SUM(AZ10+AW10+AS10)-AP10</f>
        <v>-1429305.8999999985</v>
      </c>
      <c r="BC10" s="65"/>
    </row>
    <row r="11" spans="2:61" ht="24.9" customHeight="1">
      <c r="B11" s="98" t="s">
        <v>83</v>
      </c>
      <c r="C11" s="99" t="s">
        <v>126</v>
      </c>
      <c r="D11" s="100"/>
      <c r="E11" s="251" t="s">
        <v>236</v>
      </c>
      <c r="F11" s="252" t="s">
        <v>139</v>
      </c>
      <c r="G11" s="78" t="s">
        <v>140</v>
      </c>
      <c r="H11" s="102" t="s">
        <v>143</v>
      </c>
      <c r="I11" s="102" t="s">
        <v>132</v>
      </c>
      <c r="J11" s="103">
        <f>'[1]Summary for IPSIS'!H9+'[1]Summary for IPSIS'!I9</f>
        <v>216000</v>
      </c>
      <c r="K11" s="103">
        <f>'[1]Summary for IPSIS'!J9</f>
        <v>0</v>
      </c>
      <c r="L11" s="104">
        <f t="shared" ref="L11:L13" si="1">J11+K11</f>
        <v>216000</v>
      </c>
      <c r="M11" s="103">
        <f>'[1]Summary for IPSIS'!U9+'[1]Summary for IPSIS'!V9</f>
        <v>5357156.55</v>
      </c>
      <c r="N11" s="103">
        <f>'[1]Summary for IPSIS'!W9</f>
        <v>345000</v>
      </c>
      <c r="O11" s="104">
        <f t="shared" ref="O11:O13" si="2">M11+N11</f>
        <v>5702156.5499999998</v>
      </c>
      <c r="P11" s="105">
        <f>'[1]Summary for IPSIS'!AH9+'[1]Summary for IPSIS'!AI9</f>
        <v>3903360.72</v>
      </c>
      <c r="Q11" s="104">
        <f>'[1]Summary for IPSIS'!AJ9</f>
        <v>0</v>
      </c>
      <c r="R11" s="104">
        <f t="shared" ref="R11:R13" si="3">P11+Q11</f>
        <v>3903360.72</v>
      </c>
      <c r="S11" s="105">
        <f>'[1]Summary for IPSIS'!AU9+'[1]Summary for IPSIS'!AV9</f>
        <v>5054378.0999999996</v>
      </c>
      <c r="T11" s="104">
        <f>'[1]Summary for IPSIS'!AW9</f>
        <v>0</v>
      </c>
      <c r="U11" s="104">
        <f t="shared" ref="U11:U13" si="4">S11+T11</f>
        <v>5054378.0999999996</v>
      </c>
      <c r="V11" s="105">
        <f>'[1]Summary for IPSIS'!BH9+'[1]Summary for IPSIS'!BI9</f>
        <v>2844564.3</v>
      </c>
      <c r="W11" s="104">
        <f>'[1]Summary for IPSIS'!BJ9</f>
        <v>0</v>
      </c>
      <c r="X11" s="104">
        <f t="shared" ref="X11:X13" si="5">V11+W11</f>
        <v>2844564.3</v>
      </c>
      <c r="Y11" s="104">
        <f>'[1]Summary for IPSIS'!BU9+'[1]Summary for IPSIS'!BV9</f>
        <v>2844564.3</v>
      </c>
      <c r="Z11" s="104">
        <f>'[1]Summary for IPSIS'!BW9</f>
        <v>0</v>
      </c>
      <c r="AA11" s="104">
        <f t="shared" ref="AA11:AA13" si="6">SUM(Y11:Z11)</f>
        <v>2844564.3</v>
      </c>
      <c r="AB11" s="104">
        <f>'[1]Summary for IPSIS'!CH9+'[1]Summary for IPSIS'!CI9</f>
        <v>2844564.3</v>
      </c>
      <c r="AC11" s="104">
        <f>'[1]Summary for IPSIS'!CJ9</f>
        <v>0</v>
      </c>
      <c r="AD11" s="104">
        <f t="shared" ref="AD11:AD13" si="7">SUM(AB11:AC11)</f>
        <v>2844564.3</v>
      </c>
      <c r="AE11" s="104"/>
      <c r="AF11" s="104"/>
      <c r="AG11" s="104">
        <f t="shared" ref="AG11:AG13" si="8">SUM(AE11:AF11)</f>
        <v>0</v>
      </c>
      <c r="AH11" s="104"/>
      <c r="AI11" s="104"/>
      <c r="AJ11" s="104">
        <f t="shared" ref="AJ11:AJ13" si="9">SUM(AH11:AI11)</f>
        <v>0</v>
      </c>
      <c r="AK11" s="104"/>
      <c r="AL11" s="104"/>
      <c r="AM11" s="104">
        <f t="shared" ref="AM11:AM13" si="10">SUM(AK11:AL11)</f>
        <v>0</v>
      </c>
      <c r="AN11" s="104">
        <f t="shared" ref="AN11:AN12" si="11">J11+M11+P11+S11+V11+Y11+AB11+AE11+AH11+AK11</f>
        <v>23064588.27</v>
      </c>
      <c r="AO11" s="104">
        <f t="shared" ref="AO11:AO12" si="12">K11+N11+Q11+T11+W11+Z11+AC11+AF11+AI11+AL11</f>
        <v>345000</v>
      </c>
      <c r="AP11" s="104">
        <f t="shared" ref="AP11:AP12" si="13">SUM(AN11:AO11)</f>
        <v>23409588.27</v>
      </c>
      <c r="AQ11" s="105">
        <f>'[1]Summary for IPSIS'!$L$9+'[1]Summary for IPSIS'!$Y$9+'[1]Summary for IPSIS'!$AL$9-345000</f>
        <v>3096117.2699999996</v>
      </c>
      <c r="AR11" s="104">
        <v>345000</v>
      </c>
      <c r="AS11" s="104">
        <f t="shared" ref="AS11:AS12" si="14">AQ11+AR11</f>
        <v>3441117.2699999996</v>
      </c>
      <c r="AT11" s="104">
        <f>SUM('[1]Summary for IPSIS'!$EM$9:$ER$9)</f>
        <v>10569600</v>
      </c>
      <c r="AU11" s="105">
        <v>0</v>
      </c>
      <c r="AV11" s="104" t="s">
        <v>234</v>
      </c>
      <c r="AW11" s="104">
        <f t="shared" si="0"/>
        <v>10569600</v>
      </c>
      <c r="AX11" s="105">
        <f>'[1]Summary for IPSIS'!$AY$9+'[1]Summary for IPSIS'!$BL$9+'[1]Summary for IPSIS'!$BY$9+'[1]Summary for IPSIS'!$CL$9</f>
        <v>5936870.9999999991</v>
      </c>
      <c r="AY11" s="104">
        <v>0</v>
      </c>
      <c r="AZ11" s="104">
        <f t="shared" ref="AZ11:AZ12" si="15">AX11+AY11</f>
        <v>5936870.9999999991</v>
      </c>
      <c r="BA11" s="106">
        <f t="shared" ref="BA11:BA12" si="16">SUM(AZ11+AW11+AS11)-AP11</f>
        <v>-3462000</v>
      </c>
    </row>
    <row r="12" spans="2:61" ht="24.9" customHeight="1">
      <c r="B12" s="98" t="s">
        <v>84</v>
      </c>
      <c r="C12" s="99" t="s">
        <v>127</v>
      </c>
      <c r="D12" s="100"/>
      <c r="E12" s="253" t="s">
        <v>236</v>
      </c>
      <c r="F12" s="252" t="s">
        <v>47</v>
      </c>
      <c r="G12" s="78" t="s">
        <v>141</v>
      </c>
      <c r="H12" s="102" t="s">
        <v>135</v>
      </c>
      <c r="I12" s="102" t="s">
        <v>132</v>
      </c>
      <c r="J12" s="103">
        <f>'[1]Summary for IPSIS'!H10+'[1]Summary for IPSIS'!I10</f>
        <v>10623312</v>
      </c>
      <c r="K12" s="103">
        <f>'[1]Summary for IPSIS'!J10</f>
        <v>0</v>
      </c>
      <c r="L12" s="104">
        <f t="shared" si="1"/>
        <v>10623312</v>
      </c>
      <c r="M12" s="103">
        <f>'[1]Summary for IPSIS'!U10+'[1]Summary for IPSIS'!V10</f>
        <v>15713147.25</v>
      </c>
      <c r="N12" s="103">
        <f>'[1]Summary for IPSIS'!W10</f>
        <v>0</v>
      </c>
      <c r="O12" s="104">
        <f t="shared" si="2"/>
        <v>15713147.25</v>
      </c>
      <c r="P12" s="105">
        <f>'[1]Summary for IPSIS'!AH10+'[1]Summary for IPSIS'!AI10</f>
        <v>15701147.25</v>
      </c>
      <c r="Q12" s="104">
        <f>'[1]Summary for IPSIS'!AJ10</f>
        <v>0</v>
      </c>
      <c r="R12" s="104">
        <f t="shared" si="3"/>
        <v>15701147.25</v>
      </c>
      <c r="S12" s="105">
        <f>'[1]Summary for IPSIS'!AU10+'[1]Summary for IPSIS'!AV10</f>
        <v>19148789.25</v>
      </c>
      <c r="T12" s="104">
        <f>'[1]Summary for IPSIS'!AW10</f>
        <v>0</v>
      </c>
      <c r="U12" s="104">
        <f t="shared" si="4"/>
        <v>19148789.25</v>
      </c>
      <c r="V12" s="105">
        <f>'[1]Summary for IPSIS'!BH10+'[1]Summary for IPSIS'!BI10</f>
        <v>22596431.25</v>
      </c>
      <c r="W12" s="104">
        <f>'[1]Summary for IPSIS'!BJ10</f>
        <v>0</v>
      </c>
      <c r="X12" s="104">
        <f t="shared" si="5"/>
        <v>22596431.25</v>
      </c>
      <c r="Y12" s="104">
        <f>'[1]Summary for IPSIS'!BU10+'[1]Summary for IPSIS'!BV10</f>
        <v>22596431.25</v>
      </c>
      <c r="Z12" s="104">
        <f>'[1]Summary for IPSIS'!BW10</f>
        <v>0</v>
      </c>
      <c r="AA12" s="104">
        <f t="shared" si="6"/>
        <v>22596431.25</v>
      </c>
      <c r="AB12" s="104">
        <f>'[1]Summary for IPSIS'!CH10+'[1]Summary for IPSIS'!CI10</f>
        <v>22596431.25</v>
      </c>
      <c r="AC12" s="104">
        <f>'[1]Summary for IPSIS'!CJ10</f>
        <v>0</v>
      </c>
      <c r="AD12" s="104">
        <f t="shared" si="7"/>
        <v>22596431.25</v>
      </c>
      <c r="AE12" s="104"/>
      <c r="AF12" s="104"/>
      <c r="AG12" s="104">
        <f t="shared" si="8"/>
        <v>0</v>
      </c>
      <c r="AH12" s="104"/>
      <c r="AI12" s="104"/>
      <c r="AJ12" s="104">
        <f t="shared" si="9"/>
        <v>0</v>
      </c>
      <c r="AK12" s="104"/>
      <c r="AL12" s="104"/>
      <c r="AM12" s="104">
        <f t="shared" si="10"/>
        <v>0</v>
      </c>
      <c r="AN12" s="104">
        <f t="shared" si="11"/>
        <v>128975689.5</v>
      </c>
      <c r="AO12" s="104">
        <f t="shared" si="12"/>
        <v>0</v>
      </c>
      <c r="AP12" s="104">
        <f t="shared" si="13"/>
        <v>128975689.5</v>
      </c>
      <c r="AQ12" s="105">
        <f>'[1]Summary for IPSIS'!$L$10+'[1]Summary for IPSIS'!$Y$10+'[1]Summary for IPSIS'!$AL$10</f>
        <v>19889606</v>
      </c>
      <c r="AR12" s="104"/>
      <c r="AS12" s="104">
        <f t="shared" si="14"/>
        <v>19889606</v>
      </c>
      <c r="AT12" s="104">
        <f>SUM('[1]Summary for IPSIS'!$EM$10:$ER$10)</f>
        <v>39202400</v>
      </c>
      <c r="AU12" s="105">
        <v>0</v>
      </c>
      <c r="AV12" s="104" t="s">
        <v>231</v>
      </c>
      <c r="AW12" s="104">
        <f t="shared" si="0"/>
        <v>39202400</v>
      </c>
      <c r="AX12" s="105">
        <f>'[1]Summary for IPSIS'!$AY$10+'[1]Summary for IPSIS'!$BL$10+'[1]Summary for IPSIS'!$BY$10+'[1]Summary for IPSIS'!$CL$10</f>
        <v>64819682</v>
      </c>
      <c r="AY12" s="104">
        <v>0</v>
      </c>
      <c r="AZ12" s="104">
        <f t="shared" si="15"/>
        <v>64819682</v>
      </c>
      <c r="BA12" s="106">
        <f t="shared" si="16"/>
        <v>-5064001.5</v>
      </c>
      <c r="BB12" s="65"/>
    </row>
    <row r="13" spans="2:61" ht="24.9" customHeight="1" thickBot="1">
      <c r="B13" s="98" t="s">
        <v>129</v>
      </c>
      <c r="C13" s="99" t="s">
        <v>128</v>
      </c>
      <c r="D13" s="100"/>
      <c r="E13" s="253" t="s">
        <v>236</v>
      </c>
      <c r="F13" s="252" t="s">
        <v>47</v>
      </c>
      <c r="G13" s="78" t="s">
        <v>142</v>
      </c>
      <c r="H13" s="102" t="s">
        <v>144</v>
      </c>
      <c r="I13" s="102" t="s">
        <v>132</v>
      </c>
      <c r="J13" s="103">
        <f>'[1]Summary for IPSIS'!H11+'[1]Summary for IPSIS'!I11</f>
        <v>0</v>
      </c>
      <c r="K13" s="103">
        <f>'[1]Summary for IPSIS'!J11</f>
        <v>0</v>
      </c>
      <c r="L13" s="104">
        <f t="shared" si="1"/>
        <v>0</v>
      </c>
      <c r="M13" s="103">
        <f>'[1]Summary for IPSIS'!U11+'[1]Summary for IPSIS'!V11</f>
        <v>0</v>
      </c>
      <c r="N13" s="103">
        <f>'[1]Summary for IPSIS'!W11</f>
        <v>0</v>
      </c>
      <c r="O13" s="104">
        <f t="shared" si="2"/>
        <v>0</v>
      </c>
      <c r="P13" s="105">
        <f>'[1]Summary for IPSIS'!AH11+'[1]Summary for IPSIS'!AI11</f>
        <v>4909126.8</v>
      </c>
      <c r="Q13" s="104">
        <f>'[1]Summary for IPSIS'!AJ11</f>
        <v>0</v>
      </c>
      <c r="R13" s="104">
        <f t="shared" si="3"/>
        <v>4909126.8</v>
      </c>
      <c r="S13" s="105">
        <f>'[1]Summary for IPSIS'!AU11+'[1]Summary for IPSIS'!AV11</f>
        <v>6139209.5999999996</v>
      </c>
      <c r="T13" s="104">
        <f>'[1]Summary for IPSIS'!AW11</f>
        <v>0</v>
      </c>
      <c r="U13" s="104">
        <f t="shared" si="4"/>
        <v>6139209.5999999996</v>
      </c>
      <c r="V13" s="105">
        <f>'[1]Summary for IPSIS'!BH11+'[1]Summary for IPSIS'!BI11</f>
        <v>7369292.4000000004</v>
      </c>
      <c r="W13" s="104">
        <f>'[1]Summary for IPSIS'!BJ11</f>
        <v>0</v>
      </c>
      <c r="X13" s="104">
        <f t="shared" si="5"/>
        <v>7369292.4000000004</v>
      </c>
      <c r="Y13" s="104">
        <f>'[1]Summary for IPSIS'!BU11+'[1]Summary for IPSIS'!BV11</f>
        <v>7369292.4000000004</v>
      </c>
      <c r="Z13" s="104">
        <f>'[1]Summary for IPSIS'!BW11</f>
        <v>0</v>
      </c>
      <c r="AA13" s="104">
        <f t="shared" si="6"/>
        <v>7369292.4000000004</v>
      </c>
      <c r="AB13" s="104">
        <f>'[1]Summary for IPSIS'!CH11+'[1]Summary for IPSIS'!CI11</f>
        <v>7369292.4000000004</v>
      </c>
      <c r="AC13" s="104">
        <f>'[1]Summary for IPSIS'!CJ11</f>
        <v>0</v>
      </c>
      <c r="AD13" s="104">
        <f t="shared" si="7"/>
        <v>7369292.4000000004</v>
      </c>
      <c r="AE13" s="104"/>
      <c r="AF13" s="104"/>
      <c r="AG13" s="104">
        <f t="shared" si="8"/>
        <v>0</v>
      </c>
      <c r="AH13" s="104"/>
      <c r="AI13" s="104"/>
      <c r="AJ13" s="104">
        <f t="shared" si="9"/>
        <v>0</v>
      </c>
      <c r="AK13" s="104"/>
      <c r="AL13" s="104"/>
      <c r="AM13" s="104">
        <f t="shared" si="10"/>
        <v>0</v>
      </c>
      <c r="AN13" s="104">
        <f t="shared" ref="AN13" si="17">J13+M13+P13+S13+V13+Y13+AB13+AE13+AH13+AK13</f>
        <v>33156213.599999994</v>
      </c>
      <c r="AO13" s="104">
        <f t="shared" ref="AO13" si="18">K13+N13+Q13+T13+W13+Z13+AC13+AF13+AI13+AL13</f>
        <v>0</v>
      </c>
      <c r="AP13" s="104">
        <f t="shared" ref="AP13" si="19">SUM(AN13:AO13)</f>
        <v>33156213.599999994</v>
      </c>
      <c r="AQ13" s="105">
        <f>'[1]Summary for IPSIS'!$L$11+'[1]Summary for IPSIS'!$Y$11+'[1]Summary for IPSIS'!$AL$11</f>
        <v>3230698.8</v>
      </c>
      <c r="AR13" s="104"/>
      <c r="AS13" s="104">
        <f t="shared" ref="AS13" si="20">AQ13+AR13</f>
        <v>3230698.8</v>
      </c>
      <c r="AT13" s="104">
        <f>SUM('[1]Summary for IPSIS'!$EM$11:$ER$11)</f>
        <v>0</v>
      </c>
      <c r="AU13" s="105">
        <v>0</v>
      </c>
      <c r="AV13" s="104">
        <v>0</v>
      </c>
      <c r="AW13" s="104">
        <f t="shared" ref="AW13" si="21">AT13+AU13</f>
        <v>0</v>
      </c>
      <c r="AX13" s="105">
        <f>'[1]Summary for IPSIS'!$AY$11+'[1]Summary for IPSIS'!$BL$11+'[1]Summary for IPSIS'!$BY$11+'[1]Summary for IPSIS'!$CL$11</f>
        <v>26568658.799999997</v>
      </c>
      <c r="AY13" s="104">
        <v>0</v>
      </c>
      <c r="AZ13" s="104">
        <f t="shared" ref="AZ13" si="22">AX13+AY13</f>
        <v>26568658.799999997</v>
      </c>
      <c r="BA13" s="106">
        <f t="shared" ref="BA13" si="23">SUM(AZ13+AW13+AS13)-AP13</f>
        <v>-3356855.9999999963</v>
      </c>
      <c r="BB13" s="65"/>
    </row>
    <row r="14" spans="2:61" s="4" customFormat="1" ht="24.9" customHeight="1" thickBot="1">
      <c r="B14" s="112"/>
      <c r="C14" s="70" t="s">
        <v>85</v>
      </c>
      <c r="D14" s="113"/>
      <c r="E14" s="254"/>
      <c r="F14" s="255"/>
      <c r="G14" s="114"/>
      <c r="H14" s="114"/>
      <c r="I14" s="114"/>
      <c r="J14" s="115">
        <f>SUM(J10:J13)</f>
        <v>11892455.91</v>
      </c>
      <c r="K14" s="115">
        <f t="shared" ref="K14:AZ14" si="24">SUM(K10:K13)</f>
        <v>0</v>
      </c>
      <c r="L14" s="115">
        <f t="shared" si="24"/>
        <v>11892455.91</v>
      </c>
      <c r="M14" s="115">
        <f t="shared" si="24"/>
        <v>22308282.960000001</v>
      </c>
      <c r="N14" s="115">
        <f t="shared" si="24"/>
        <v>345000</v>
      </c>
      <c r="O14" s="115">
        <f t="shared" si="24"/>
        <v>22653282.960000001</v>
      </c>
      <c r="P14" s="115">
        <f t="shared" si="24"/>
        <v>24578437.530000001</v>
      </c>
      <c r="Q14" s="115">
        <f t="shared" si="24"/>
        <v>0</v>
      </c>
      <c r="R14" s="115">
        <f t="shared" si="24"/>
        <v>24578437.530000001</v>
      </c>
      <c r="S14" s="115">
        <f t="shared" si="24"/>
        <v>30407179.710000001</v>
      </c>
      <c r="T14" s="115">
        <f t="shared" si="24"/>
        <v>0</v>
      </c>
      <c r="U14" s="115">
        <f t="shared" si="24"/>
        <v>30407179.710000001</v>
      </c>
      <c r="V14" s="115">
        <f t="shared" si="24"/>
        <v>32875090.710000001</v>
      </c>
      <c r="W14" s="115">
        <f t="shared" si="24"/>
        <v>0</v>
      </c>
      <c r="X14" s="115">
        <f t="shared" si="24"/>
        <v>32875090.710000001</v>
      </c>
      <c r="Y14" s="115">
        <f t="shared" si="24"/>
        <v>32875090.710000001</v>
      </c>
      <c r="Z14" s="115">
        <f t="shared" si="24"/>
        <v>0</v>
      </c>
      <c r="AA14" s="115">
        <f t="shared" si="24"/>
        <v>32875090.710000001</v>
      </c>
      <c r="AB14" s="115">
        <f t="shared" si="24"/>
        <v>32875090.710000001</v>
      </c>
      <c r="AC14" s="115">
        <f t="shared" si="24"/>
        <v>0</v>
      </c>
      <c r="AD14" s="115">
        <f t="shared" si="24"/>
        <v>32875090.710000001</v>
      </c>
      <c r="AE14" s="115">
        <f t="shared" si="24"/>
        <v>0</v>
      </c>
      <c r="AF14" s="115">
        <f t="shared" si="24"/>
        <v>0</v>
      </c>
      <c r="AG14" s="115">
        <f t="shared" si="24"/>
        <v>0</v>
      </c>
      <c r="AH14" s="115">
        <f t="shared" si="24"/>
        <v>0</v>
      </c>
      <c r="AI14" s="115">
        <f t="shared" si="24"/>
        <v>0</v>
      </c>
      <c r="AJ14" s="115">
        <f t="shared" si="24"/>
        <v>0</v>
      </c>
      <c r="AK14" s="115">
        <f t="shared" si="24"/>
        <v>0</v>
      </c>
      <c r="AL14" s="115">
        <f t="shared" si="24"/>
        <v>0</v>
      </c>
      <c r="AM14" s="115">
        <f t="shared" si="24"/>
        <v>0</v>
      </c>
      <c r="AN14" s="115">
        <f t="shared" si="24"/>
        <v>187811628.23999998</v>
      </c>
      <c r="AO14" s="115">
        <f t="shared" si="24"/>
        <v>345000</v>
      </c>
      <c r="AP14" s="115">
        <f t="shared" si="24"/>
        <v>188156628.23999998</v>
      </c>
      <c r="AQ14" s="115">
        <f t="shared" si="24"/>
        <v>26706347.900000002</v>
      </c>
      <c r="AR14" s="115">
        <f t="shared" si="24"/>
        <v>345000</v>
      </c>
      <c r="AS14" s="115">
        <f t="shared" si="24"/>
        <v>27051347.900000002</v>
      </c>
      <c r="AT14" s="115">
        <f t="shared" si="24"/>
        <v>50208694.100000001</v>
      </c>
      <c r="AU14" s="115">
        <f t="shared" si="24"/>
        <v>0</v>
      </c>
      <c r="AV14" s="115">
        <f t="shared" si="24"/>
        <v>0</v>
      </c>
      <c r="AW14" s="115">
        <f t="shared" si="24"/>
        <v>50208694.100000001</v>
      </c>
      <c r="AX14" s="115">
        <f t="shared" si="24"/>
        <v>97584422.839999989</v>
      </c>
      <c r="AY14" s="115">
        <f t="shared" si="24"/>
        <v>0</v>
      </c>
      <c r="AZ14" s="115">
        <f t="shared" si="24"/>
        <v>97584422.839999989</v>
      </c>
      <c r="BA14" s="123">
        <f t="shared" ref="BA14" si="25">SUM(BA10:BA13)</f>
        <v>-13312163.399999995</v>
      </c>
      <c r="BB14" s="10"/>
      <c r="BC14" s="10"/>
      <c r="BD14" s="10"/>
      <c r="BE14" s="10"/>
      <c r="BF14" s="10"/>
      <c r="BG14" s="10"/>
      <c r="BH14" s="10"/>
      <c r="BI14" s="10"/>
    </row>
    <row r="15" spans="2:61" ht="24.9" customHeight="1">
      <c r="B15" s="84" t="s">
        <v>86</v>
      </c>
      <c r="C15" s="308" t="s">
        <v>136</v>
      </c>
      <c r="D15" s="309"/>
      <c r="E15" s="247"/>
      <c r="F15" s="248"/>
      <c r="G15" s="85"/>
      <c r="H15" s="86"/>
      <c r="I15" s="86"/>
      <c r="J15" s="87"/>
      <c r="K15" s="87"/>
      <c r="L15" s="88"/>
      <c r="M15" s="87"/>
      <c r="N15" s="87"/>
      <c r="O15" s="89"/>
      <c r="P15" s="88"/>
      <c r="Q15" s="88"/>
      <c r="R15" s="88"/>
      <c r="S15" s="88"/>
      <c r="T15" s="88"/>
      <c r="U15" s="88"/>
      <c r="V15" s="88"/>
      <c r="W15" s="88"/>
      <c r="X15" s="88"/>
      <c r="Y15" s="89"/>
      <c r="Z15" s="89"/>
      <c r="AA15" s="89"/>
      <c r="AB15" s="88"/>
      <c r="AC15" s="88"/>
      <c r="AD15" s="88"/>
      <c r="AE15" s="88"/>
      <c r="AF15" s="88"/>
      <c r="AG15" s="88"/>
      <c r="AH15" s="88"/>
      <c r="AI15" s="88"/>
      <c r="AJ15" s="88"/>
      <c r="AK15" s="88"/>
      <c r="AL15" s="88"/>
      <c r="AM15" s="88"/>
      <c r="AN15" s="88"/>
      <c r="AO15" s="88"/>
      <c r="AP15" s="88"/>
      <c r="AQ15" s="88"/>
      <c r="AR15" s="88"/>
      <c r="AS15" s="88"/>
      <c r="AT15" s="88"/>
      <c r="AU15" s="88"/>
      <c r="AV15" s="88"/>
      <c r="AW15" s="88"/>
      <c r="AX15" s="88"/>
      <c r="AY15" s="89"/>
      <c r="AZ15" s="89"/>
      <c r="BA15" s="90"/>
    </row>
    <row r="16" spans="2:61" ht="24.9" customHeight="1">
      <c r="B16" s="91"/>
      <c r="C16" s="92" t="s">
        <v>46</v>
      </c>
      <c r="D16" s="93"/>
      <c r="E16" s="249"/>
      <c r="F16" s="250"/>
      <c r="G16" s="94"/>
      <c r="H16" s="107"/>
      <c r="I16" s="107"/>
      <c r="J16" s="95"/>
      <c r="K16" s="95"/>
      <c r="L16" s="96"/>
      <c r="M16" s="95"/>
      <c r="N16" s="95"/>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7"/>
    </row>
    <row r="17" spans="1:61" ht="24.9" customHeight="1">
      <c r="B17" s="98" t="s">
        <v>87</v>
      </c>
      <c r="C17" s="108" t="s">
        <v>137</v>
      </c>
      <c r="D17" s="108" t="s">
        <v>52</v>
      </c>
      <c r="E17" s="253" t="s">
        <v>237</v>
      </c>
      <c r="F17" s="252" t="s">
        <v>145</v>
      </c>
      <c r="G17" s="109" t="s">
        <v>146</v>
      </c>
      <c r="H17" s="102" t="s">
        <v>143</v>
      </c>
      <c r="I17" s="102" t="s">
        <v>132</v>
      </c>
      <c r="J17" s="103">
        <f>'[1]Summary for IPSIS'!H13+'[1]Summary for IPSIS'!I13</f>
        <v>0</v>
      </c>
      <c r="K17" s="103">
        <f>'[1]Summary for IPSIS'!J13</f>
        <v>0</v>
      </c>
      <c r="L17" s="104">
        <f t="shared" ref="L17" si="26">J17+K17</f>
        <v>0</v>
      </c>
      <c r="M17" s="103">
        <f>'[1]Summary for IPSIS'!U13+'[1]Summary for IPSIS'!V13</f>
        <v>816000</v>
      </c>
      <c r="N17" s="103">
        <f>'[1]Summary for IPSIS'!W13</f>
        <v>0</v>
      </c>
      <c r="O17" s="104">
        <f t="shared" ref="O17" si="27">M17+N17</f>
        <v>816000</v>
      </c>
      <c r="P17" s="105">
        <f>'[1]Summary for IPSIS'!AH13+'[1]Summary for IPSIS'!AI13</f>
        <v>2300400</v>
      </c>
      <c r="Q17" s="104">
        <f>'[1]Summary for IPSIS'!AJ13</f>
        <v>0</v>
      </c>
      <c r="R17" s="104">
        <f t="shared" ref="R17" si="28">P17+Q17</f>
        <v>2300400</v>
      </c>
      <c r="S17" s="105">
        <f>'[1]Summary for IPSIS'!AU13+'[1]Summary for IPSIS'!AV13</f>
        <v>2791200</v>
      </c>
      <c r="T17" s="104">
        <f>'[1]Summary for IPSIS'!AW13</f>
        <v>0</v>
      </c>
      <c r="U17" s="104">
        <f t="shared" ref="U17" si="29">S17+T17</f>
        <v>2791200</v>
      </c>
      <c r="V17" s="105">
        <f>'[1]Summary for IPSIS'!BH13+'[1]Summary for IPSIS'!BI13</f>
        <v>2791200</v>
      </c>
      <c r="W17" s="104">
        <f>'[1]Summary for IPSIS'!BJ13</f>
        <v>0</v>
      </c>
      <c r="X17" s="104">
        <f t="shared" ref="X17" si="30">V17+W17</f>
        <v>2791200</v>
      </c>
      <c r="Y17" s="104">
        <f>'[1]Summary for IPSIS'!BU13+'[1]Summary for IPSIS'!BV13</f>
        <v>2791200</v>
      </c>
      <c r="Z17" s="104">
        <f>'[1]Summary for IPSIS'!BW13</f>
        <v>0</v>
      </c>
      <c r="AA17" s="104">
        <f t="shared" ref="AA17" si="31">SUM(Y17:Z17)</f>
        <v>2791200</v>
      </c>
      <c r="AB17" s="104">
        <f>'[1]Summary for IPSIS'!CH13+'[1]Summary for IPSIS'!CI13</f>
        <v>2791200</v>
      </c>
      <c r="AC17" s="104">
        <f>'[1]Summary for IPSIS'!CJ13</f>
        <v>0</v>
      </c>
      <c r="AD17" s="104">
        <f t="shared" ref="AD17:AD18" si="32">SUM(AB17:AC17)</f>
        <v>2791200</v>
      </c>
      <c r="AE17" s="104"/>
      <c r="AF17" s="104"/>
      <c r="AG17" s="104">
        <f t="shared" ref="AG17" si="33">SUM(AE17:AF17)</f>
        <v>0</v>
      </c>
      <c r="AH17" s="104"/>
      <c r="AI17" s="104"/>
      <c r="AJ17" s="104">
        <f t="shared" ref="AJ17" si="34">SUM(AH17:AI17)</f>
        <v>0</v>
      </c>
      <c r="AK17" s="104"/>
      <c r="AL17" s="104"/>
      <c r="AM17" s="104">
        <f t="shared" ref="AM17" si="35">SUM(AK17:AL17)</f>
        <v>0</v>
      </c>
      <c r="AN17" s="104">
        <f>J17+M17+P17+S17+V17+Y17+AB17+AE17+AH17+AK17</f>
        <v>14281200</v>
      </c>
      <c r="AO17" s="104">
        <f>K17+N17+Q17+T17+W17+Z17+AC17+AF17+AI17+AL17</f>
        <v>0</v>
      </c>
      <c r="AP17" s="104">
        <f>AN17+AO17</f>
        <v>14281200</v>
      </c>
      <c r="AQ17" s="105">
        <f>'[1]Summary for IPSIS'!$L$13+'[1]Summary for IPSIS'!$Y$13+'[1]Summary for IPSIS'!$AL$13</f>
        <v>0</v>
      </c>
      <c r="AR17" s="104"/>
      <c r="AS17" s="104">
        <f t="shared" ref="AS17:AS18" si="36">AQ17+AR17</f>
        <v>0</v>
      </c>
      <c r="AT17" s="104">
        <f>SUM('[1]Summary for IPSIS'!$EM$13:$ER$13)</f>
        <v>0</v>
      </c>
      <c r="AU17" s="104"/>
      <c r="AV17" s="104">
        <v>0</v>
      </c>
      <c r="AW17" s="110">
        <f>AT17+AU17</f>
        <v>0</v>
      </c>
      <c r="AX17" s="105">
        <f>'[1]Summary for IPSIS'!$AY$13+'[1]Summary for IPSIS'!$BL$13+'[1]Summary for IPSIS'!$BY$13+'[1]Summary for IPSIS'!$CL$13</f>
        <v>3024000</v>
      </c>
      <c r="AY17" s="104">
        <v>0</v>
      </c>
      <c r="AZ17" s="110">
        <f>AX17+AY17</f>
        <v>3024000</v>
      </c>
      <c r="BA17" s="106">
        <f>SUM(AZ17+AW17+AS17)-AP17</f>
        <v>-11257200</v>
      </c>
    </row>
    <row r="18" spans="1:61" ht="24.9" customHeight="1" thickBot="1">
      <c r="B18" s="98" t="s">
        <v>88</v>
      </c>
      <c r="C18" s="99" t="s">
        <v>138</v>
      </c>
      <c r="D18" s="108" t="s">
        <v>53</v>
      </c>
      <c r="E18" s="251" t="s">
        <v>238</v>
      </c>
      <c r="F18" s="252" t="s">
        <v>147</v>
      </c>
      <c r="G18" s="109" t="s">
        <v>148</v>
      </c>
      <c r="H18" s="102" t="s">
        <v>134</v>
      </c>
      <c r="I18" s="102" t="s">
        <v>132</v>
      </c>
      <c r="J18" s="103">
        <f>'[1]Summary for IPSIS'!H14+'[1]Summary for IPSIS'!I14</f>
        <v>0</v>
      </c>
      <c r="K18" s="103">
        <f>'[1]Summary for IPSIS'!J14</f>
        <v>0</v>
      </c>
      <c r="L18" s="104">
        <f t="shared" ref="L18" si="37">J18+K18</f>
        <v>0</v>
      </c>
      <c r="M18" s="103">
        <f>'[1]Summary for IPSIS'!U14+'[1]Summary for IPSIS'!V14</f>
        <v>7752000</v>
      </c>
      <c r="N18" s="103">
        <f>'[1]Summary for IPSIS'!W14</f>
        <v>0</v>
      </c>
      <c r="O18" s="104">
        <f t="shared" ref="O18" si="38">M18+N18</f>
        <v>7752000</v>
      </c>
      <c r="P18" s="105">
        <f>'[1]Summary for IPSIS'!AH14+'[1]Summary for IPSIS'!AI14</f>
        <v>1629528.75</v>
      </c>
      <c r="Q18" s="104">
        <f>'[1]Summary for IPSIS'!AJ14</f>
        <v>0</v>
      </c>
      <c r="R18" s="104">
        <f t="shared" ref="R18" si="39">P18+Q18</f>
        <v>1629528.75</v>
      </c>
      <c r="S18" s="105">
        <f>'[1]Summary for IPSIS'!AU14+'[1]Summary for IPSIS'!AV14</f>
        <v>1629528.75</v>
      </c>
      <c r="T18" s="104">
        <f>'[1]Summary for IPSIS'!AW14</f>
        <v>0</v>
      </c>
      <c r="U18" s="104">
        <f t="shared" ref="U18" si="40">S18+T18</f>
        <v>1629528.75</v>
      </c>
      <c r="V18" s="105">
        <f>'[1]Summary for IPSIS'!BH14+'[1]Summary for IPSIS'!BI14</f>
        <v>1629528.75</v>
      </c>
      <c r="W18" s="104">
        <f>'[1]Summary for IPSIS'!BJ14</f>
        <v>0</v>
      </c>
      <c r="X18" s="104">
        <f t="shared" ref="X18" si="41">V18+W18</f>
        <v>1629528.75</v>
      </c>
      <c r="Y18" s="104">
        <f>'[1]Summary for IPSIS'!BU14+'[1]Summary for IPSIS'!BV14</f>
        <v>1629528.75</v>
      </c>
      <c r="Z18" s="104">
        <f>'[1]Summary for IPSIS'!BW14</f>
        <v>0</v>
      </c>
      <c r="AA18" s="104">
        <f t="shared" ref="AA18" si="42">SUM(Y18:Z18)</f>
        <v>1629528.75</v>
      </c>
      <c r="AB18" s="104">
        <f>'[1]Summary for IPSIS'!CH14+'[1]Summary for IPSIS'!CI14</f>
        <v>1629528.75</v>
      </c>
      <c r="AC18" s="104">
        <f>'[1]Summary for IPSIS'!CJ14</f>
        <v>0</v>
      </c>
      <c r="AD18" s="104">
        <f t="shared" si="32"/>
        <v>1629528.75</v>
      </c>
      <c r="AE18" s="104"/>
      <c r="AF18" s="104"/>
      <c r="AG18" s="104">
        <f t="shared" ref="AG18" si="43">SUM(AE18:AF18)</f>
        <v>0</v>
      </c>
      <c r="AH18" s="104"/>
      <c r="AI18" s="104"/>
      <c r="AJ18" s="104">
        <f t="shared" ref="AJ18" si="44">SUM(AH18:AI18)</f>
        <v>0</v>
      </c>
      <c r="AK18" s="104"/>
      <c r="AL18" s="104"/>
      <c r="AM18" s="104">
        <f t="shared" ref="AM18" si="45">SUM(AK18:AL18)</f>
        <v>0</v>
      </c>
      <c r="AN18" s="104">
        <f t="shared" ref="AN18" si="46">J18+M18+P18+S18+V18+Y18+AB18+AE18+AH18+AK18</f>
        <v>15899643.75</v>
      </c>
      <c r="AO18" s="104">
        <f t="shared" ref="AO18" si="47">K18+N18+Q18+T18+W18+Z18+AC18+AF18+AI18+AL18</f>
        <v>0</v>
      </c>
      <c r="AP18" s="104">
        <f t="shared" ref="AP18" si="48">AN18+AO18</f>
        <v>15899643.75</v>
      </c>
      <c r="AQ18" s="105">
        <f>'[1]Summary for IPSIS'!$L$14+'[1]Summary for IPSIS'!$Y$14+'[1]Summary for IPSIS'!$AL$14</f>
        <v>1629528.75</v>
      </c>
      <c r="AR18" s="104"/>
      <c r="AS18" s="104">
        <f t="shared" si="36"/>
        <v>1629528.75</v>
      </c>
      <c r="AT18" s="104">
        <f>SUM('[1]Summary for IPSIS'!$EM$14:$ER$14)</f>
        <v>0</v>
      </c>
      <c r="AU18" s="104"/>
      <c r="AV18" s="104">
        <v>0</v>
      </c>
      <c r="AW18" s="110">
        <f t="shared" ref="AW18" si="49">AT18+AU18</f>
        <v>0</v>
      </c>
      <c r="AX18" s="105">
        <f>'[1]Summary for IPSIS'!$AY$14+'[1]Summary for IPSIS'!$BL$14+'[1]Summary for IPSIS'!$BY$14+'[1]Summary for IPSIS'!$CL$14</f>
        <v>5654115</v>
      </c>
      <c r="AY18" s="104">
        <v>0</v>
      </c>
      <c r="AZ18" s="110">
        <f t="shared" ref="AZ18" si="50">AX18+AY18</f>
        <v>5654115</v>
      </c>
      <c r="BA18" s="106">
        <f t="shared" ref="BA18" si="51">SUM(AZ18+AW18+AS18)-AP18</f>
        <v>-8616000</v>
      </c>
    </row>
    <row r="19" spans="1:61" s="4" customFormat="1" ht="24.9" customHeight="1" thickBot="1">
      <c r="B19" s="112"/>
      <c r="C19" s="70" t="s">
        <v>113</v>
      </c>
      <c r="D19" s="113"/>
      <c r="E19" s="254"/>
      <c r="F19" s="255"/>
      <c r="G19" s="114"/>
      <c r="H19" s="114"/>
      <c r="I19" s="114"/>
      <c r="J19" s="115">
        <f>SUM(J17:J18)</f>
        <v>0</v>
      </c>
      <c r="K19" s="115">
        <f t="shared" ref="K19:AZ19" si="52">SUM(K17:K18)</f>
        <v>0</v>
      </c>
      <c r="L19" s="115">
        <f t="shared" si="52"/>
        <v>0</v>
      </c>
      <c r="M19" s="115">
        <f t="shared" si="52"/>
        <v>8568000</v>
      </c>
      <c r="N19" s="115">
        <f t="shared" si="52"/>
        <v>0</v>
      </c>
      <c r="O19" s="115">
        <f t="shared" si="52"/>
        <v>8568000</v>
      </c>
      <c r="P19" s="115">
        <f t="shared" si="52"/>
        <v>3929928.75</v>
      </c>
      <c r="Q19" s="115">
        <f t="shared" si="52"/>
        <v>0</v>
      </c>
      <c r="R19" s="115">
        <f t="shared" si="52"/>
        <v>3929928.75</v>
      </c>
      <c r="S19" s="115">
        <f t="shared" si="52"/>
        <v>4420728.75</v>
      </c>
      <c r="T19" s="115">
        <f t="shared" si="52"/>
        <v>0</v>
      </c>
      <c r="U19" s="115">
        <f t="shared" si="52"/>
        <v>4420728.75</v>
      </c>
      <c r="V19" s="115">
        <f t="shared" si="52"/>
        <v>4420728.75</v>
      </c>
      <c r="W19" s="115">
        <f t="shared" si="52"/>
        <v>0</v>
      </c>
      <c r="X19" s="115">
        <f t="shared" si="52"/>
        <v>4420728.75</v>
      </c>
      <c r="Y19" s="115">
        <f t="shared" si="52"/>
        <v>4420728.75</v>
      </c>
      <c r="Z19" s="115">
        <f t="shared" si="52"/>
        <v>0</v>
      </c>
      <c r="AA19" s="115">
        <f t="shared" si="52"/>
        <v>4420728.75</v>
      </c>
      <c r="AB19" s="115">
        <f t="shared" si="52"/>
        <v>4420728.75</v>
      </c>
      <c r="AC19" s="115">
        <f t="shared" si="52"/>
        <v>0</v>
      </c>
      <c r="AD19" s="115">
        <f t="shared" si="52"/>
        <v>4420728.75</v>
      </c>
      <c r="AE19" s="115">
        <f t="shared" si="52"/>
        <v>0</v>
      </c>
      <c r="AF19" s="115">
        <f t="shared" si="52"/>
        <v>0</v>
      </c>
      <c r="AG19" s="115">
        <f t="shared" si="52"/>
        <v>0</v>
      </c>
      <c r="AH19" s="115">
        <f t="shared" si="52"/>
        <v>0</v>
      </c>
      <c r="AI19" s="115">
        <f t="shared" si="52"/>
        <v>0</v>
      </c>
      <c r="AJ19" s="115">
        <f t="shared" si="52"/>
        <v>0</v>
      </c>
      <c r="AK19" s="115">
        <f t="shared" si="52"/>
        <v>0</v>
      </c>
      <c r="AL19" s="115">
        <f t="shared" si="52"/>
        <v>0</v>
      </c>
      <c r="AM19" s="115">
        <f t="shared" si="52"/>
        <v>0</v>
      </c>
      <c r="AN19" s="115">
        <f t="shared" si="52"/>
        <v>30180843.75</v>
      </c>
      <c r="AO19" s="115">
        <f t="shared" si="52"/>
        <v>0</v>
      </c>
      <c r="AP19" s="115">
        <f t="shared" si="52"/>
        <v>30180843.75</v>
      </c>
      <c r="AQ19" s="115">
        <f t="shared" si="52"/>
        <v>1629528.75</v>
      </c>
      <c r="AR19" s="115">
        <f t="shared" si="52"/>
        <v>0</v>
      </c>
      <c r="AS19" s="115">
        <f t="shared" si="52"/>
        <v>1629528.75</v>
      </c>
      <c r="AT19" s="115">
        <f t="shared" si="52"/>
        <v>0</v>
      </c>
      <c r="AU19" s="115">
        <f t="shared" si="52"/>
        <v>0</v>
      </c>
      <c r="AV19" s="115">
        <f t="shared" si="52"/>
        <v>0</v>
      </c>
      <c r="AW19" s="115">
        <f t="shared" si="52"/>
        <v>0</v>
      </c>
      <c r="AX19" s="115">
        <f t="shared" si="52"/>
        <v>8678115</v>
      </c>
      <c r="AY19" s="115">
        <f t="shared" si="52"/>
        <v>0</v>
      </c>
      <c r="AZ19" s="115">
        <f t="shared" si="52"/>
        <v>8678115</v>
      </c>
      <c r="BA19" s="123">
        <f t="shared" ref="BA19" si="53">SUM(BA17:BA18)</f>
        <v>-19873200</v>
      </c>
      <c r="BB19" s="10"/>
      <c r="BC19" s="10"/>
      <c r="BD19" s="10"/>
      <c r="BE19" s="10"/>
      <c r="BF19" s="10"/>
      <c r="BG19" s="10"/>
      <c r="BH19" s="10"/>
      <c r="BI19" s="10"/>
    </row>
    <row r="20" spans="1:61" ht="24.9" customHeight="1">
      <c r="B20" s="84" t="s">
        <v>114</v>
      </c>
      <c r="C20" s="308" t="s">
        <v>153</v>
      </c>
      <c r="D20" s="309"/>
      <c r="E20" s="247"/>
      <c r="F20" s="248"/>
      <c r="G20" s="85"/>
      <c r="H20" s="116"/>
      <c r="I20" s="116"/>
      <c r="J20" s="87"/>
      <c r="K20" s="87"/>
      <c r="L20" s="88"/>
      <c r="M20" s="87"/>
      <c r="N20" s="87"/>
      <c r="O20" s="89"/>
      <c r="P20" s="88"/>
      <c r="Q20" s="88"/>
      <c r="R20" s="88"/>
      <c r="S20" s="88"/>
      <c r="T20" s="88"/>
      <c r="U20" s="88"/>
      <c r="V20" s="88"/>
      <c r="W20" s="88"/>
      <c r="X20" s="88"/>
      <c r="Y20" s="89"/>
      <c r="Z20" s="89"/>
      <c r="AA20" s="89"/>
      <c r="AB20" s="88"/>
      <c r="AC20" s="88"/>
      <c r="AD20" s="88"/>
      <c r="AE20" s="88"/>
      <c r="AF20" s="88"/>
      <c r="AG20" s="88"/>
      <c r="AH20" s="88"/>
      <c r="AI20" s="88"/>
      <c r="AJ20" s="88"/>
      <c r="AK20" s="88"/>
      <c r="AL20" s="88"/>
      <c r="AM20" s="88"/>
      <c r="AN20" s="88"/>
      <c r="AO20" s="88"/>
      <c r="AP20" s="88"/>
      <c r="AQ20" s="88"/>
      <c r="AR20" s="88"/>
      <c r="AS20" s="88"/>
      <c r="AT20" s="88"/>
      <c r="AU20" s="88"/>
      <c r="AV20" s="88"/>
      <c r="AW20" s="88"/>
      <c r="AX20" s="88"/>
      <c r="AY20" s="89"/>
      <c r="AZ20" s="89"/>
      <c r="BA20" s="90"/>
    </row>
    <row r="21" spans="1:61" ht="24.9" customHeight="1">
      <c r="B21" s="91"/>
      <c r="C21" s="92" t="s">
        <v>46</v>
      </c>
      <c r="D21" s="117"/>
      <c r="E21" s="249"/>
      <c r="F21" s="250"/>
      <c r="G21" s="94"/>
      <c r="H21" s="107"/>
      <c r="I21" s="107"/>
      <c r="J21" s="95"/>
      <c r="K21" s="95"/>
      <c r="L21" s="96"/>
      <c r="M21" s="95"/>
      <c r="N21" s="95"/>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7"/>
    </row>
    <row r="22" spans="1:61" s="7" customFormat="1" ht="24.9" customHeight="1">
      <c r="B22" s="118" t="s">
        <v>89</v>
      </c>
      <c r="C22" s="119" t="s">
        <v>149</v>
      </c>
      <c r="D22" s="120" t="s">
        <v>54</v>
      </c>
      <c r="E22" s="251" t="s">
        <v>247</v>
      </c>
      <c r="F22" s="252" t="s">
        <v>47</v>
      </c>
      <c r="G22" s="109" t="s">
        <v>151</v>
      </c>
      <c r="H22" s="102" t="s">
        <v>133</v>
      </c>
      <c r="I22" s="102" t="s">
        <v>132</v>
      </c>
      <c r="J22" s="103">
        <f>'[1]Summary for IPSIS'!H16+'[1]Summary for IPSIS'!I16</f>
        <v>45600</v>
      </c>
      <c r="K22" s="103">
        <f>'[1]Summary for IPSIS'!J16</f>
        <v>0</v>
      </c>
      <c r="L22" s="104">
        <f t="shared" ref="L22" si="54">J22+K22</f>
        <v>45600</v>
      </c>
      <c r="M22" s="103">
        <f>'[1]Summary for IPSIS'!U16+'[1]Summary for IPSIS'!V16</f>
        <v>1318588.2</v>
      </c>
      <c r="N22" s="103">
        <f>'[1]Summary for IPSIS'!W16</f>
        <v>0</v>
      </c>
      <c r="O22" s="104">
        <f t="shared" ref="O22" si="55">M22+N22</f>
        <v>1318588.2</v>
      </c>
      <c r="P22" s="105">
        <f>'[1]Summary for IPSIS'!AH16+'[1]Summary for IPSIS'!AI16</f>
        <v>1006800</v>
      </c>
      <c r="Q22" s="104">
        <f>'[1]Summary for IPSIS'!AJ16</f>
        <v>0</v>
      </c>
      <c r="R22" s="104">
        <f t="shared" ref="R22" si="56">P22+Q22</f>
        <v>1006800</v>
      </c>
      <c r="S22" s="105">
        <f>'[1]Summary for IPSIS'!AU16+'[1]Summary for IPSIS'!AV16</f>
        <v>1006800</v>
      </c>
      <c r="T22" s="104">
        <f>'[1]Summary for IPSIS'!AW16</f>
        <v>0</v>
      </c>
      <c r="U22" s="104">
        <f t="shared" ref="U22" si="57">S22+T22</f>
        <v>1006800</v>
      </c>
      <c r="V22" s="105">
        <f>'[1]Summary for IPSIS'!BH16+'[1]Summary for IPSIS'!BI16</f>
        <v>1006800</v>
      </c>
      <c r="W22" s="104">
        <f>'[1]Summary for IPSIS'!BJ16</f>
        <v>0</v>
      </c>
      <c r="X22" s="104">
        <f t="shared" ref="X22" si="58">V22+W22</f>
        <v>1006800</v>
      </c>
      <c r="Y22" s="104">
        <f>'[1]Summary for IPSIS'!BU16+'[1]Summary for IPSIS'!BV16</f>
        <v>1006800</v>
      </c>
      <c r="Z22" s="104">
        <f>'[1]Summary for IPSIS'!BW16</f>
        <v>0</v>
      </c>
      <c r="AA22" s="104">
        <f t="shared" ref="AA22" si="59">SUM(Y22:Z22)</f>
        <v>1006800</v>
      </c>
      <c r="AB22" s="104">
        <f>'[1]Summary for IPSIS'!CH16+'[1]Summary for IPSIS'!CI16</f>
        <v>1006800</v>
      </c>
      <c r="AC22" s="104">
        <f>'[1]Summary for IPSIS'!CJ16</f>
        <v>0</v>
      </c>
      <c r="AD22" s="104">
        <f t="shared" ref="AD22:AD23" si="60">SUM(AB22:AC22)</f>
        <v>1006800</v>
      </c>
      <c r="AE22" s="104"/>
      <c r="AF22" s="104"/>
      <c r="AG22" s="104">
        <f t="shared" ref="AG22" si="61">SUM(AE22:AF22)</f>
        <v>0</v>
      </c>
      <c r="AH22" s="104"/>
      <c r="AI22" s="104"/>
      <c r="AJ22" s="104">
        <f t="shared" ref="AJ22" si="62">SUM(AH22:AI22)</f>
        <v>0</v>
      </c>
      <c r="AK22" s="104"/>
      <c r="AL22" s="104"/>
      <c r="AM22" s="104">
        <f t="shared" ref="AM22" si="63">SUM(AK22:AL22)</f>
        <v>0</v>
      </c>
      <c r="AN22" s="104">
        <f t="shared" ref="AN22:AO23" si="64">J22+M22+P22+S22+V22+Y22+AB22+AE22+AH22+AK22</f>
        <v>6398188.2000000002</v>
      </c>
      <c r="AO22" s="104">
        <f t="shared" si="64"/>
        <v>0</v>
      </c>
      <c r="AP22" s="105">
        <f>AN22+AO22</f>
        <v>6398188.2000000002</v>
      </c>
      <c r="AQ22" s="105">
        <f>'[1]Summary for IPSIS'!$L$16+'[1]Summary for IPSIS'!$Y$16+'[1]Summary for IPSIS'!$AL$16</f>
        <v>75388.2</v>
      </c>
      <c r="AR22" s="105"/>
      <c r="AS22" s="105">
        <f>AQ22+AR22</f>
        <v>75388.2</v>
      </c>
      <c r="AT22" s="104">
        <f>SUM('[1]Summary for IPSIS'!$EM$16:$ER$16)</f>
        <v>561388.19999999995</v>
      </c>
      <c r="AU22" s="105"/>
      <c r="AV22" s="105" t="s">
        <v>232</v>
      </c>
      <c r="AW22" s="105">
        <f>AT22+AU22</f>
        <v>561388.19999999995</v>
      </c>
      <c r="AX22" s="105">
        <f>'[1]Summary for IPSIS'!$AY$16+'[1]Summary for IPSIS'!$BL$16+'[1]Summary for IPSIS'!$BY$16+'[1]Summary for IPSIS'!$CL$16</f>
        <v>0</v>
      </c>
      <c r="AY22" s="105"/>
      <c r="AZ22" s="105">
        <f>AX22+AY22</f>
        <v>0</v>
      </c>
      <c r="BA22" s="106">
        <f t="shared" ref="BA22:BA23" si="65">SUM(AZ22+AW22+AS22)-AP22</f>
        <v>-5761411.8000000007</v>
      </c>
    </row>
    <row r="23" spans="1:61" s="7" customFormat="1" ht="24.9" customHeight="1" thickBot="1">
      <c r="B23" s="118" t="s">
        <v>90</v>
      </c>
      <c r="C23" s="108" t="s">
        <v>150</v>
      </c>
      <c r="D23" s="121" t="s">
        <v>55</v>
      </c>
      <c r="E23" s="253" t="s">
        <v>239</v>
      </c>
      <c r="F23" s="252" t="s">
        <v>47</v>
      </c>
      <c r="G23" s="109" t="s">
        <v>152</v>
      </c>
      <c r="H23" s="80">
        <v>2022</v>
      </c>
      <c r="I23" s="79">
        <v>2027</v>
      </c>
      <c r="J23" s="103">
        <f>'[1]Summary for IPSIS'!H17+'[1]Summary for IPSIS'!I17</f>
        <v>1531384.0649999999</v>
      </c>
      <c r="K23" s="103">
        <f>'[1]Summary for IPSIS'!J17</f>
        <v>0</v>
      </c>
      <c r="L23" s="104">
        <f t="shared" ref="L23" si="66">J23+K23</f>
        <v>1531384.0649999999</v>
      </c>
      <c r="M23" s="103">
        <f>'[1]Summary for IPSIS'!U17+'[1]Summary for IPSIS'!V17</f>
        <v>4862274.585</v>
      </c>
      <c r="N23" s="103">
        <f>'[1]Summary for IPSIS'!W17</f>
        <v>0</v>
      </c>
      <c r="O23" s="104">
        <f t="shared" ref="O23" si="67">M23+N23</f>
        <v>4862274.585</v>
      </c>
      <c r="P23" s="105">
        <f>'[1]Summary for IPSIS'!AH17+'[1]Summary for IPSIS'!AI17</f>
        <v>3389903.7</v>
      </c>
      <c r="Q23" s="104">
        <f>'[1]Summary for IPSIS'!AJ17</f>
        <v>0</v>
      </c>
      <c r="R23" s="104">
        <f t="shared" ref="R23" si="68">P23+Q23</f>
        <v>3389903.7</v>
      </c>
      <c r="S23" s="105">
        <f>'[1]Summary for IPSIS'!AU17+'[1]Summary for IPSIS'!AV17</f>
        <v>2728560.96</v>
      </c>
      <c r="T23" s="104">
        <f>'[1]Summary for IPSIS'!AW17</f>
        <v>0</v>
      </c>
      <c r="U23" s="104">
        <f t="shared" ref="U23" si="69">S23+T23</f>
        <v>2728560.96</v>
      </c>
      <c r="V23" s="105">
        <f>'[1]Summary for IPSIS'!BH17+'[1]Summary for IPSIS'!BI17</f>
        <v>2942493.75</v>
      </c>
      <c r="W23" s="104">
        <f>'[1]Summary for IPSIS'!BJ17</f>
        <v>0</v>
      </c>
      <c r="X23" s="104">
        <f t="shared" ref="X23" si="70">V23+W23</f>
        <v>2942493.75</v>
      </c>
      <c r="Y23" s="104">
        <f>'[1]Summary for IPSIS'!BU17+'[1]Summary for IPSIS'!BV17</f>
        <v>3181006.4699999997</v>
      </c>
      <c r="Z23" s="104">
        <f>'[1]Summary for IPSIS'!BW17</f>
        <v>0</v>
      </c>
      <c r="AA23" s="104">
        <f t="shared" ref="AA23" si="71">SUM(Y23:Z23)</f>
        <v>3181006.4699999997</v>
      </c>
      <c r="AB23" s="104">
        <f>'[1]Summary for IPSIS'!CH17+'[1]Summary for IPSIS'!CI17</f>
        <v>3451986.7203000002</v>
      </c>
      <c r="AC23" s="104">
        <f>'[1]Summary for IPSIS'!CJ17</f>
        <v>0</v>
      </c>
      <c r="AD23" s="104">
        <f t="shared" si="60"/>
        <v>3451986.7203000002</v>
      </c>
      <c r="AE23" s="104"/>
      <c r="AF23" s="104"/>
      <c r="AG23" s="104">
        <f t="shared" ref="AG23" si="72">SUM(AE23:AF23)</f>
        <v>0</v>
      </c>
      <c r="AH23" s="104"/>
      <c r="AI23" s="104"/>
      <c r="AJ23" s="104">
        <f t="shared" ref="AJ23" si="73">SUM(AH23:AI23)</f>
        <v>0</v>
      </c>
      <c r="AK23" s="104"/>
      <c r="AL23" s="104"/>
      <c r="AM23" s="104">
        <f t="shared" ref="AM23" si="74">SUM(AK23:AL23)</f>
        <v>0</v>
      </c>
      <c r="AN23" s="104">
        <f t="shared" si="64"/>
        <v>22087610.250300001</v>
      </c>
      <c r="AO23" s="104">
        <f t="shared" si="64"/>
        <v>0</v>
      </c>
      <c r="AP23" s="105">
        <f t="shared" ref="AP23" si="75">AN23+AO23</f>
        <v>22087610.250300001</v>
      </c>
      <c r="AQ23" s="105">
        <f>'[1]Summary for IPSIS'!$L$17+'[1]Summary for IPSIS'!$Y$17+'[1]Summary for IPSIS'!$AL$17</f>
        <v>6453739.9299999997</v>
      </c>
      <c r="AR23" s="105"/>
      <c r="AS23" s="105">
        <f t="shared" ref="AS23" si="76">AQ23+AR23</f>
        <v>6453739.9299999997</v>
      </c>
      <c r="AT23" s="104">
        <f>SUM('[1]Summary for IPSIS'!$EM$17:$ER$17)</f>
        <v>1748222.42</v>
      </c>
      <c r="AU23" s="105"/>
      <c r="AV23" s="105" t="s">
        <v>232</v>
      </c>
      <c r="AW23" s="105">
        <f t="shared" ref="AW23" si="77">AT23+AU23</f>
        <v>1748222.42</v>
      </c>
      <c r="AX23" s="105">
        <f>'[1]Summary for IPSIS'!$AY$17+'[1]Summary for IPSIS'!$BL$17+'[1]Summary for IPSIS'!$BY$17+'[1]Summary for IPSIS'!$CL$17</f>
        <v>11696847.9003</v>
      </c>
      <c r="AY23" s="105"/>
      <c r="AZ23" s="105">
        <f t="shared" ref="AZ23" si="78">AX23+AY23</f>
        <v>11696847.9003</v>
      </c>
      <c r="BA23" s="106">
        <f t="shared" si="65"/>
        <v>-2188800.0000000037</v>
      </c>
    </row>
    <row r="24" spans="1:61" s="10" customFormat="1" ht="24.9" customHeight="1" thickBot="1">
      <c r="A24" s="7"/>
      <c r="B24" s="112"/>
      <c r="C24" s="70" t="s">
        <v>115</v>
      </c>
      <c r="D24" s="113"/>
      <c r="E24" s="254"/>
      <c r="F24" s="255"/>
      <c r="G24" s="114"/>
      <c r="H24" s="114"/>
      <c r="I24" s="122"/>
      <c r="J24" s="115">
        <f>SUM(J22:J23)</f>
        <v>1576984.0649999999</v>
      </c>
      <c r="K24" s="115">
        <f t="shared" ref="K24:AY24" si="79">SUM(K22:K23)</f>
        <v>0</v>
      </c>
      <c r="L24" s="115">
        <f t="shared" si="79"/>
        <v>1576984.0649999999</v>
      </c>
      <c r="M24" s="115">
        <f t="shared" si="79"/>
        <v>6180862.7850000001</v>
      </c>
      <c r="N24" s="115">
        <f t="shared" si="79"/>
        <v>0</v>
      </c>
      <c r="O24" s="115">
        <f t="shared" si="79"/>
        <v>6180862.7850000001</v>
      </c>
      <c r="P24" s="115">
        <f t="shared" si="79"/>
        <v>4396703.7</v>
      </c>
      <c r="Q24" s="115">
        <f t="shared" si="79"/>
        <v>0</v>
      </c>
      <c r="R24" s="115">
        <f t="shared" si="79"/>
        <v>4396703.7</v>
      </c>
      <c r="S24" s="115">
        <f t="shared" si="79"/>
        <v>3735360.96</v>
      </c>
      <c r="T24" s="115">
        <f t="shared" si="79"/>
        <v>0</v>
      </c>
      <c r="U24" s="115">
        <f t="shared" si="79"/>
        <v>3735360.96</v>
      </c>
      <c r="V24" s="115">
        <f t="shared" si="79"/>
        <v>3949293.75</v>
      </c>
      <c r="W24" s="115">
        <f t="shared" si="79"/>
        <v>0</v>
      </c>
      <c r="X24" s="115">
        <f t="shared" si="79"/>
        <v>3949293.75</v>
      </c>
      <c r="Y24" s="115">
        <f t="shared" si="79"/>
        <v>4187806.4699999997</v>
      </c>
      <c r="Z24" s="115">
        <f t="shared" si="79"/>
        <v>0</v>
      </c>
      <c r="AA24" s="115">
        <f t="shared" si="79"/>
        <v>4187806.4699999997</v>
      </c>
      <c r="AB24" s="115">
        <f t="shared" si="79"/>
        <v>4458786.7203000002</v>
      </c>
      <c r="AC24" s="115">
        <f t="shared" si="79"/>
        <v>0</v>
      </c>
      <c r="AD24" s="115">
        <f t="shared" si="79"/>
        <v>4458786.7203000002</v>
      </c>
      <c r="AE24" s="115">
        <f t="shared" si="79"/>
        <v>0</v>
      </c>
      <c r="AF24" s="115">
        <f t="shared" si="79"/>
        <v>0</v>
      </c>
      <c r="AG24" s="115">
        <f t="shared" si="79"/>
        <v>0</v>
      </c>
      <c r="AH24" s="115">
        <f t="shared" si="79"/>
        <v>0</v>
      </c>
      <c r="AI24" s="115">
        <f t="shared" si="79"/>
        <v>0</v>
      </c>
      <c r="AJ24" s="115">
        <f t="shared" si="79"/>
        <v>0</v>
      </c>
      <c r="AK24" s="115">
        <f t="shared" si="79"/>
        <v>0</v>
      </c>
      <c r="AL24" s="115">
        <f t="shared" si="79"/>
        <v>0</v>
      </c>
      <c r="AM24" s="115">
        <f t="shared" si="79"/>
        <v>0</v>
      </c>
      <c r="AN24" s="115">
        <f t="shared" si="79"/>
        <v>28485798.450300001</v>
      </c>
      <c r="AO24" s="115">
        <f t="shared" si="79"/>
        <v>0</v>
      </c>
      <c r="AP24" s="115">
        <f t="shared" si="79"/>
        <v>28485798.450300001</v>
      </c>
      <c r="AQ24" s="115">
        <f t="shared" si="79"/>
        <v>6529128.1299999999</v>
      </c>
      <c r="AR24" s="115">
        <f t="shared" si="79"/>
        <v>0</v>
      </c>
      <c r="AS24" s="115">
        <f t="shared" si="79"/>
        <v>6529128.1299999999</v>
      </c>
      <c r="AT24" s="115">
        <f t="shared" si="79"/>
        <v>2309610.62</v>
      </c>
      <c r="AU24" s="115">
        <f t="shared" si="79"/>
        <v>0</v>
      </c>
      <c r="AV24" s="115">
        <f t="shared" si="79"/>
        <v>0</v>
      </c>
      <c r="AW24" s="115">
        <f t="shared" si="79"/>
        <v>2309610.62</v>
      </c>
      <c r="AX24" s="115">
        <f t="shared" si="79"/>
        <v>11696847.9003</v>
      </c>
      <c r="AY24" s="115">
        <f t="shared" si="79"/>
        <v>0</v>
      </c>
      <c r="AZ24" s="115">
        <f>SUM(AZ22:AZ23)</f>
        <v>11696847.9003</v>
      </c>
      <c r="BA24" s="123">
        <f>SUM(BA22:BA23)</f>
        <v>-7950211.8000000045</v>
      </c>
    </row>
    <row r="25" spans="1:61" ht="24.9" customHeight="1">
      <c r="B25" s="84" t="s">
        <v>208</v>
      </c>
      <c r="C25" s="308" t="s">
        <v>154</v>
      </c>
      <c r="D25" s="309"/>
      <c r="E25" s="247"/>
      <c r="F25" s="248"/>
      <c r="G25" s="85"/>
      <c r="H25" s="116"/>
      <c r="I25" s="116"/>
      <c r="J25" s="87"/>
      <c r="K25" s="87"/>
      <c r="L25" s="88"/>
      <c r="M25" s="87"/>
      <c r="N25" s="87"/>
      <c r="O25" s="89"/>
      <c r="P25" s="88"/>
      <c r="Q25" s="88"/>
      <c r="R25" s="88"/>
      <c r="S25" s="88"/>
      <c r="T25" s="88"/>
      <c r="U25" s="88"/>
      <c r="V25" s="88"/>
      <c r="W25" s="88"/>
      <c r="X25" s="88"/>
      <c r="Y25" s="89"/>
      <c r="Z25" s="89"/>
      <c r="AA25" s="89"/>
      <c r="AB25" s="88"/>
      <c r="AC25" s="88"/>
      <c r="AD25" s="88"/>
      <c r="AE25" s="88"/>
      <c r="AF25" s="88"/>
      <c r="AG25" s="88"/>
      <c r="AH25" s="88"/>
      <c r="AI25" s="88"/>
      <c r="AJ25" s="88"/>
      <c r="AK25" s="88"/>
      <c r="AL25" s="88"/>
      <c r="AM25" s="88"/>
      <c r="AN25" s="88"/>
      <c r="AO25" s="88"/>
      <c r="AP25" s="88"/>
      <c r="AQ25" s="88"/>
      <c r="AR25" s="88"/>
      <c r="AS25" s="88"/>
      <c r="AT25" s="88"/>
      <c r="AU25" s="88"/>
      <c r="AV25" s="88"/>
      <c r="AW25" s="88"/>
      <c r="AX25" s="88"/>
      <c r="AY25" s="89"/>
      <c r="AZ25" s="89"/>
      <c r="BA25" s="90"/>
    </row>
    <row r="26" spans="1:61" ht="24.9" customHeight="1">
      <c r="B26" s="91"/>
      <c r="C26" s="92" t="s">
        <v>46</v>
      </c>
      <c r="D26" s="117"/>
      <c r="E26" s="249"/>
      <c r="F26" s="250"/>
      <c r="G26" s="94"/>
      <c r="H26" s="107"/>
      <c r="I26" s="107"/>
      <c r="J26" s="95"/>
      <c r="K26" s="95"/>
      <c r="L26" s="96"/>
      <c r="M26" s="95"/>
      <c r="N26" s="95"/>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7"/>
    </row>
    <row r="27" spans="1:61" s="7" customFormat="1" ht="24.9" customHeight="1" thickBot="1">
      <c r="B27" s="118" t="s">
        <v>158</v>
      </c>
      <c r="C27" s="119" t="s">
        <v>155</v>
      </c>
      <c r="D27" s="120" t="s">
        <v>54</v>
      </c>
      <c r="E27" s="251" t="s">
        <v>248</v>
      </c>
      <c r="F27" s="252" t="s">
        <v>159</v>
      </c>
      <c r="G27" s="109" t="s">
        <v>160</v>
      </c>
      <c r="H27" s="77" t="s">
        <v>161</v>
      </c>
      <c r="I27" s="79" t="s">
        <v>162</v>
      </c>
      <c r="J27" s="103">
        <f>'[1]Summary for IPSIS'!H19+'[1]Summary for IPSIS'!I19</f>
        <v>0</v>
      </c>
      <c r="K27" s="103">
        <f>'[1]Summary for IPSIS'!J19</f>
        <v>0</v>
      </c>
      <c r="L27" s="104">
        <f t="shared" ref="L27" si="80">J27+K27</f>
        <v>0</v>
      </c>
      <c r="M27" s="103">
        <f>'[1]Summary for IPSIS'!U19+'[1]Summary for IPSIS'!V19</f>
        <v>693306.9</v>
      </c>
      <c r="N27" s="103">
        <f>'[1]Summary for IPSIS'!W19</f>
        <v>0</v>
      </c>
      <c r="O27" s="104">
        <f t="shared" ref="O27" si="81">M27+N27</f>
        <v>693306.9</v>
      </c>
      <c r="P27" s="105">
        <f>'[1]Summary for IPSIS'!AH19+'[1]Summary for IPSIS'!AI19</f>
        <v>1072800</v>
      </c>
      <c r="Q27" s="104">
        <f>'[1]Summary for IPSIS'!AJ19</f>
        <v>2760000</v>
      </c>
      <c r="R27" s="104">
        <f t="shared" ref="R27" si="82">P27+Q27</f>
        <v>3832800</v>
      </c>
      <c r="S27" s="105">
        <f>'[1]Summary for IPSIS'!AU19+'[1]Summary for IPSIS'!AV19</f>
        <v>1072800</v>
      </c>
      <c r="T27" s="104">
        <f>'[1]Summary for IPSIS'!AW19</f>
        <v>2760000</v>
      </c>
      <c r="U27" s="104">
        <f t="shared" ref="U27" si="83">S27+T27</f>
        <v>3832800</v>
      </c>
      <c r="V27" s="105">
        <f>'[1]Summary for IPSIS'!BH19+'[1]Summary for IPSIS'!BI19</f>
        <v>1072800</v>
      </c>
      <c r="W27" s="104">
        <f>'[1]Summary for IPSIS'!BJ19</f>
        <v>2760000</v>
      </c>
      <c r="X27" s="104">
        <f t="shared" ref="X27" si="84">V27+W27</f>
        <v>3832800</v>
      </c>
      <c r="Y27" s="104">
        <f>'[1]Summary for IPSIS'!BU19+'[1]Summary for IPSIS'!BV19</f>
        <v>1072800</v>
      </c>
      <c r="Z27" s="104">
        <f>'[1]Summary for IPSIS'!BW19</f>
        <v>2760000</v>
      </c>
      <c r="AA27" s="104">
        <f t="shared" ref="AA27" si="85">SUM(Y27:Z27)</f>
        <v>3832800</v>
      </c>
      <c r="AB27" s="104">
        <f>'[1]Summary for IPSIS'!CH19+'[1]Summary for IPSIS'!CI19</f>
        <v>1072800</v>
      </c>
      <c r="AC27" s="104">
        <f>'[1]Summary for IPSIS'!CJ19</f>
        <v>2760000</v>
      </c>
      <c r="AD27" s="104">
        <f t="shared" ref="AD27" si="86">SUM(AB27:AC27)</f>
        <v>3832800</v>
      </c>
      <c r="AE27" s="104"/>
      <c r="AF27" s="104"/>
      <c r="AG27" s="104">
        <f t="shared" ref="AG27" si="87">SUM(AE27:AF27)</f>
        <v>0</v>
      </c>
      <c r="AH27" s="104"/>
      <c r="AI27" s="104"/>
      <c r="AJ27" s="104">
        <f t="shared" ref="AJ27" si="88">SUM(AH27:AI27)</f>
        <v>0</v>
      </c>
      <c r="AK27" s="104"/>
      <c r="AL27" s="104"/>
      <c r="AM27" s="104">
        <f t="shared" ref="AM27" si="89">SUM(AK27:AL27)</f>
        <v>0</v>
      </c>
      <c r="AN27" s="104">
        <f t="shared" ref="AN27" si="90">J27+M27+P27+S27+V27+Y27+AB27+AE27+AH27+AK27</f>
        <v>6057306.9000000004</v>
      </c>
      <c r="AO27" s="104">
        <f t="shared" ref="AO27" si="91">K27+N27+Q27+T27+W27+Z27+AC27+AF27+AI27+AL27</f>
        <v>13800000</v>
      </c>
      <c r="AP27" s="105">
        <f>AN27+AO27</f>
        <v>19857306.899999999</v>
      </c>
      <c r="AQ27" s="105">
        <f>'[1]Summary for IPSIS'!$L$19+'[1]Summary for IPSIS'!$Y$19+'[1]Summary for IPSIS'!$AL$19-2760000</f>
        <v>442506.89999999991</v>
      </c>
      <c r="AR27" s="105">
        <v>2760000</v>
      </c>
      <c r="AS27" s="105">
        <f>AQ27+AR27</f>
        <v>3202506.9</v>
      </c>
      <c r="AT27" s="104">
        <f>SUM('[1]Summary for IPSIS'!$EM$19:$ER$19)</f>
        <v>5614800</v>
      </c>
      <c r="AU27" s="105"/>
      <c r="AV27" s="105" t="s">
        <v>232</v>
      </c>
      <c r="AW27" s="105">
        <f>AT27+AU27</f>
        <v>5614800</v>
      </c>
      <c r="AX27" s="105">
        <f>'[1]Summary for IPSIS'!$AY$19+'[1]Summary for IPSIS'!$BL$19+'[1]Summary for IPSIS'!$BY$19+'[1]Summary for IPSIS'!$CL$19-AY27</f>
        <v>0</v>
      </c>
      <c r="AY27" s="105">
        <f>2760000*4</f>
        <v>11040000</v>
      </c>
      <c r="AZ27" s="105">
        <f>AX27+AY27</f>
        <v>11040000</v>
      </c>
      <c r="BA27" s="106">
        <f t="shared" ref="BA27" si="92">SUM(AZ27+AW27+AS27)-AP27</f>
        <v>0</v>
      </c>
    </row>
    <row r="28" spans="1:61" s="10" customFormat="1" ht="24.9" customHeight="1" thickBot="1">
      <c r="A28" s="7"/>
      <c r="B28" s="112"/>
      <c r="C28" s="70" t="s">
        <v>156</v>
      </c>
      <c r="D28" s="113"/>
      <c r="E28" s="254"/>
      <c r="F28" s="255"/>
      <c r="G28" s="114"/>
      <c r="H28" s="114"/>
      <c r="I28" s="122"/>
      <c r="J28" s="115">
        <f>SUM(J27)</f>
        <v>0</v>
      </c>
      <c r="K28" s="115">
        <f t="shared" ref="K28:AZ28" si="93">SUM(K27)</f>
        <v>0</v>
      </c>
      <c r="L28" s="115">
        <f t="shared" si="93"/>
        <v>0</v>
      </c>
      <c r="M28" s="115">
        <f t="shared" si="93"/>
        <v>693306.9</v>
      </c>
      <c r="N28" s="115">
        <f t="shared" si="93"/>
        <v>0</v>
      </c>
      <c r="O28" s="115">
        <f t="shared" si="93"/>
        <v>693306.9</v>
      </c>
      <c r="P28" s="115">
        <f t="shared" si="93"/>
        <v>1072800</v>
      </c>
      <c r="Q28" s="115">
        <f t="shared" si="93"/>
        <v>2760000</v>
      </c>
      <c r="R28" s="115">
        <f t="shared" si="93"/>
        <v>3832800</v>
      </c>
      <c r="S28" s="115">
        <f t="shared" si="93"/>
        <v>1072800</v>
      </c>
      <c r="T28" s="115">
        <f t="shared" si="93"/>
        <v>2760000</v>
      </c>
      <c r="U28" s="115">
        <f t="shared" si="93"/>
        <v>3832800</v>
      </c>
      <c r="V28" s="115">
        <f t="shared" si="93"/>
        <v>1072800</v>
      </c>
      <c r="W28" s="115">
        <f t="shared" si="93"/>
        <v>2760000</v>
      </c>
      <c r="X28" s="115">
        <f t="shared" si="93"/>
        <v>3832800</v>
      </c>
      <c r="Y28" s="115">
        <f t="shared" si="93"/>
        <v>1072800</v>
      </c>
      <c r="Z28" s="115">
        <f t="shared" si="93"/>
        <v>2760000</v>
      </c>
      <c r="AA28" s="115">
        <f t="shared" si="93"/>
        <v>3832800</v>
      </c>
      <c r="AB28" s="115">
        <f t="shared" si="93"/>
        <v>1072800</v>
      </c>
      <c r="AC28" s="115">
        <f t="shared" si="93"/>
        <v>2760000</v>
      </c>
      <c r="AD28" s="115">
        <f t="shared" si="93"/>
        <v>3832800</v>
      </c>
      <c r="AE28" s="115">
        <f t="shared" si="93"/>
        <v>0</v>
      </c>
      <c r="AF28" s="115">
        <f t="shared" si="93"/>
        <v>0</v>
      </c>
      <c r="AG28" s="115">
        <f t="shared" si="93"/>
        <v>0</v>
      </c>
      <c r="AH28" s="115">
        <f t="shared" si="93"/>
        <v>0</v>
      </c>
      <c r="AI28" s="115">
        <f t="shared" si="93"/>
        <v>0</v>
      </c>
      <c r="AJ28" s="115">
        <f t="shared" si="93"/>
        <v>0</v>
      </c>
      <c r="AK28" s="115">
        <f t="shared" si="93"/>
        <v>0</v>
      </c>
      <c r="AL28" s="115">
        <f t="shared" si="93"/>
        <v>0</v>
      </c>
      <c r="AM28" s="115">
        <f t="shared" si="93"/>
        <v>0</v>
      </c>
      <c r="AN28" s="115">
        <f t="shared" si="93"/>
        <v>6057306.9000000004</v>
      </c>
      <c r="AO28" s="115">
        <f t="shared" si="93"/>
        <v>13800000</v>
      </c>
      <c r="AP28" s="115">
        <f t="shared" si="93"/>
        <v>19857306.899999999</v>
      </c>
      <c r="AQ28" s="115">
        <f t="shared" si="93"/>
        <v>442506.89999999991</v>
      </c>
      <c r="AR28" s="115">
        <f t="shared" si="93"/>
        <v>2760000</v>
      </c>
      <c r="AS28" s="115">
        <f t="shared" si="93"/>
        <v>3202506.9</v>
      </c>
      <c r="AT28" s="115">
        <f t="shared" si="93"/>
        <v>5614800</v>
      </c>
      <c r="AU28" s="115">
        <f t="shared" si="93"/>
        <v>0</v>
      </c>
      <c r="AV28" s="115">
        <f t="shared" si="93"/>
        <v>0</v>
      </c>
      <c r="AW28" s="115">
        <f t="shared" si="93"/>
        <v>5614800</v>
      </c>
      <c r="AX28" s="115">
        <f t="shared" si="93"/>
        <v>0</v>
      </c>
      <c r="AY28" s="115">
        <f t="shared" si="93"/>
        <v>11040000</v>
      </c>
      <c r="AZ28" s="115">
        <f t="shared" si="93"/>
        <v>11040000</v>
      </c>
      <c r="BA28" s="241">
        <f t="shared" ref="BA28" si="94">SUM(BA27)</f>
        <v>0</v>
      </c>
    </row>
    <row r="29" spans="1:61" s="10" customFormat="1" ht="24.9" customHeight="1" thickBot="1">
      <c r="A29" s="7"/>
      <c r="B29" s="112"/>
      <c r="C29" s="273" t="s">
        <v>157</v>
      </c>
      <c r="D29" s="274"/>
      <c r="E29" s="254"/>
      <c r="F29" s="255"/>
      <c r="G29" s="114"/>
      <c r="H29" s="114"/>
      <c r="I29" s="114"/>
      <c r="J29" s="115">
        <f>J24+J19+J14+J28</f>
        <v>13469439.975</v>
      </c>
      <c r="K29" s="115">
        <f t="shared" ref="K29:AZ29" si="95">K24+K19+K14+K28</f>
        <v>0</v>
      </c>
      <c r="L29" s="115">
        <f t="shared" si="95"/>
        <v>13469439.975</v>
      </c>
      <c r="M29" s="115">
        <f t="shared" si="95"/>
        <v>37750452.645000003</v>
      </c>
      <c r="N29" s="115">
        <f t="shared" si="95"/>
        <v>345000</v>
      </c>
      <c r="O29" s="115">
        <f t="shared" si="95"/>
        <v>38095452.645000003</v>
      </c>
      <c r="P29" s="115">
        <f t="shared" si="95"/>
        <v>33977869.980000004</v>
      </c>
      <c r="Q29" s="115">
        <f t="shared" si="95"/>
        <v>2760000</v>
      </c>
      <c r="R29" s="115">
        <f t="shared" si="95"/>
        <v>36737869.980000004</v>
      </c>
      <c r="S29" s="115">
        <f t="shared" si="95"/>
        <v>39636069.420000002</v>
      </c>
      <c r="T29" s="115">
        <f t="shared" si="95"/>
        <v>2760000</v>
      </c>
      <c r="U29" s="115">
        <f t="shared" si="95"/>
        <v>42396069.420000002</v>
      </c>
      <c r="V29" s="115">
        <f t="shared" si="95"/>
        <v>42317913.210000001</v>
      </c>
      <c r="W29" s="115">
        <f t="shared" si="95"/>
        <v>2760000</v>
      </c>
      <c r="X29" s="115">
        <f t="shared" si="95"/>
        <v>45077913.210000001</v>
      </c>
      <c r="Y29" s="115">
        <f t="shared" si="95"/>
        <v>42556425.93</v>
      </c>
      <c r="Z29" s="115">
        <f t="shared" si="95"/>
        <v>2760000</v>
      </c>
      <c r="AA29" s="115">
        <f t="shared" si="95"/>
        <v>45316425.93</v>
      </c>
      <c r="AB29" s="115">
        <f t="shared" si="95"/>
        <v>42827406.180299997</v>
      </c>
      <c r="AC29" s="115">
        <f t="shared" si="95"/>
        <v>2760000</v>
      </c>
      <c r="AD29" s="115">
        <f t="shared" si="95"/>
        <v>45587406.180299997</v>
      </c>
      <c r="AE29" s="115">
        <f t="shared" si="95"/>
        <v>0</v>
      </c>
      <c r="AF29" s="115">
        <f t="shared" si="95"/>
        <v>0</v>
      </c>
      <c r="AG29" s="115">
        <f t="shared" si="95"/>
        <v>0</v>
      </c>
      <c r="AH29" s="115">
        <f t="shared" si="95"/>
        <v>0</v>
      </c>
      <c r="AI29" s="115">
        <f t="shared" si="95"/>
        <v>0</v>
      </c>
      <c r="AJ29" s="115">
        <f t="shared" si="95"/>
        <v>0</v>
      </c>
      <c r="AK29" s="115">
        <f t="shared" si="95"/>
        <v>0</v>
      </c>
      <c r="AL29" s="115">
        <f t="shared" si="95"/>
        <v>0</v>
      </c>
      <c r="AM29" s="115">
        <f t="shared" si="95"/>
        <v>0</v>
      </c>
      <c r="AN29" s="115">
        <f t="shared" si="95"/>
        <v>252535577.34029999</v>
      </c>
      <c r="AO29" s="115">
        <f t="shared" si="95"/>
        <v>14145000</v>
      </c>
      <c r="AP29" s="115">
        <f t="shared" si="95"/>
        <v>266680577.34029999</v>
      </c>
      <c r="AQ29" s="115">
        <f t="shared" si="95"/>
        <v>35307511.68</v>
      </c>
      <c r="AR29" s="115">
        <f t="shared" si="95"/>
        <v>3105000</v>
      </c>
      <c r="AS29" s="115">
        <f t="shared" si="95"/>
        <v>38412511.68</v>
      </c>
      <c r="AT29" s="115">
        <f t="shared" si="95"/>
        <v>58133104.719999999</v>
      </c>
      <c r="AU29" s="115">
        <f t="shared" si="95"/>
        <v>0</v>
      </c>
      <c r="AV29" s="115">
        <f t="shared" si="95"/>
        <v>0</v>
      </c>
      <c r="AW29" s="115">
        <f t="shared" si="95"/>
        <v>58133104.719999999</v>
      </c>
      <c r="AX29" s="115">
        <f t="shared" si="95"/>
        <v>117959385.74029998</v>
      </c>
      <c r="AY29" s="115">
        <f t="shared" si="95"/>
        <v>11040000</v>
      </c>
      <c r="AZ29" s="115">
        <f t="shared" si="95"/>
        <v>128999385.74029998</v>
      </c>
      <c r="BA29" s="241">
        <f t="shared" ref="BA29" si="96">BA24+BA19+BA14+BA28</f>
        <v>-41135575.200000003</v>
      </c>
    </row>
    <row r="30" spans="1:61" ht="24.9" customHeight="1" thickBot="1">
      <c r="B30" s="270" t="s">
        <v>195</v>
      </c>
      <c r="C30" s="303"/>
      <c r="D30" s="303"/>
      <c r="E30" s="303"/>
      <c r="F30" s="303"/>
      <c r="G30" s="303"/>
      <c r="H30" s="303"/>
      <c r="I30" s="303"/>
      <c r="J30" s="303"/>
      <c r="K30" s="303"/>
      <c r="L30" s="303"/>
      <c r="M30" s="303"/>
      <c r="N30" s="303"/>
      <c r="O30" s="303"/>
      <c r="P30" s="303"/>
      <c r="Q30" s="303"/>
      <c r="R30" s="303"/>
      <c r="S30" s="303"/>
      <c r="T30" s="303"/>
      <c r="U30" s="303"/>
      <c r="V30" s="303"/>
      <c r="W30" s="303"/>
      <c r="X30" s="303"/>
      <c r="Y30" s="303"/>
      <c r="Z30" s="303"/>
      <c r="AA30" s="303"/>
      <c r="AB30" s="303"/>
      <c r="AC30" s="303"/>
      <c r="AD30" s="303"/>
      <c r="AE30" s="303"/>
      <c r="AF30" s="303"/>
      <c r="AG30" s="303"/>
      <c r="AH30" s="303"/>
      <c r="AI30" s="303"/>
      <c r="AJ30" s="303"/>
      <c r="AK30" s="303"/>
      <c r="AL30" s="303"/>
      <c r="AM30" s="303"/>
      <c r="AN30" s="303"/>
      <c r="AO30" s="303"/>
      <c r="AP30" s="303"/>
      <c r="AQ30" s="303"/>
      <c r="AR30" s="303"/>
      <c r="AS30" s="303"/>
      <c r="AT30" s="303"/>
      <c r="AU30" s="303"/>
      <c r="AV30" s="303"/>
      <c r="AW30" s="303"/>
      <c r="AX30" s="303"/>
      <c r="AY30" s="303"/>
      <c r="AZ30" s="303"/>
      <c r="BA30" s="304"/>
    </row>
    <row r="31" spans="1:61" ht="24.9" customHeight="1" thickBot="1">
      <c r="A31" s="4"/>
      <c r="B31" s="287" t="s">
        <v>250</v>
      </c>
      <c r="C31" s="288"/>
      <c r="D31" s="288"/>
      <c r="E31" s="288"/>
      <c r="F31" s="288"/>
      <c r="G31" s="288"/>
      <c r="H31" s="288"/>
      <c r="I31" s="288"/>
      <c r="J31" s="288"/>
      <c r="K31" s="288"/>
      <c r="L31" s="288"/>
      <c r="M31" s="288"/>
      <c r="N31" s="288"/>
      <c r="O31" s="288"/>
      <c r="P31" s="288"/>
      <c r="Q31" s="288"/>
      <c r="R31" s="288"/>
      <c r="S31" s="288"/>
      <c r="T31" s="288"/>
      <c r="U31" s="288"/>
      <c r="V31" s="288"/>
      <c r="W31" s="288"/>
      <c r="X31" s="288"/>
      <c r="Y31" s="288"/>
      <c r="Z31" s="288"/>
      <c r="AA31" s="288"/>
      <c r="AB31" s="288"/>
      <c r="AC31" s="288"/>
      <c r="AD31" s="288"/>
      <c r="AE31" s="288"/>
      <c r="AF31" s="288"/>
      <c r="AG31" s="288"/>
      <c r="AH31" s="288"/>
      <c r="AI31" s="288"/>
      <c r="AJ31" s="288"/>
      <c r="AK31" s="288"/>
      <c r="AL31" s="288"/>
      <c r="AM31" s="288"/>
      <c r="AN31" s="288"/>
      <c r="AO31" s="288"/>
      <c r="AP31" s="288"/>
      <c r="AQ31" s="288"/>
      <c r="AR31" s="288"/>
      <c r="AS31" s="288"/>
      <c r="AT31" s="288"/>
      <c r="AU31" s="288"/>
      <c r="AV31" s="288"/>
      <c r="AW31" s="288"/>
      <c r="AX31" s="288"/>
      <c r="AY31" s="288"/>
      <c r="AZ31" s="288"/>
      <c r="BA31" s="289"/>
    </row>
    <row r="32" spans="1:61" ht="24.9" customHeight="1">
      <c r="B32" s="293" t="s">
        <v>0</v>
      </c>
      <c r="C32" s="296" t="s">
        <v>24</v>
      </c>
      <c r="D32" s="296" t="s">
        <v>1</v>
      </c>
      <c r="E32" s="246" t="s">
        <v>25</v>
      </c>
      <c r="F32" s="296" t="s">
        <v>73</v>
      </c>
      <c r="G32" s="296"/>
      <c r="H32" s="275" t="s">
        <v>29</v>
      </c>
      <c r="I32" s="275"/>
      <c r="J32" s="279" t="s">
        <v>32</v>
      </c>
      <c r="K32" s="279"/>
      <c r="L32" s="279"/>
      <c r="M32" s="279" t="s">
        <v>33</v>
      </c>
      <c r="N32" s="279"/>
      <c r="O32" s="279"/>
      <c r="P32" s="279" t="s">
        <v>34</v>
      </c>
      <c r="Q32" s="277"/>
      <c r="R32" s="277"/>
      <c r="S32" s="276" t="s">
        <v>35</v>
      </c>
      <c r="T32" s="276"/>
      <c r="U32" s="276"/>
      <c r="V32" s="276" t="s">
        <v>36</v>
      </c>
      <c r="W32" s="276"/>
      <c r="X32" s="276"/>
      <c r="Y32" s="276" t="s">
        <v>75</v>
      </c>
      <c r="Z32" s="276"/>
      <c r="AA32" s="276"/>
      <c r="AB32" s="276" t="s">
        <v>76</v>
      </c>
      <c r="AC32" s="276"/>
      <c r="AD32" s="276"/>
      <c r="AE32" s="276" t="s">
        <v>77</v>
      </c>
      <c r="AF32" s="276"/>
      <c r="AG32" s="276"/>
      <c r="AH32" s="276" t="s">
        <v>78</v>
      </c>
      <c r="AI32" s="276"/>
      <c r="AJ32" s="276"/>
      <c r="AK32" s="276" t="s">
        <v>79</v>
      </c>
      <c r="AL32" s="276"/>
      <c r="AM32" s="276"/>
      <c r="AN32" s="276" t="s">
        <v>37</v>
      </c>
      <c r="AO32" s="277"/>
      <c r="AP32" s="277"/>
      <c r="AQ32" s="279" t="s">
        <v>38</v>
      </c>
      <c r="AR32" s="279"/>
      <c r="AS32" s="279"/>
      <c r="AT32" s="279"/>
      <c r="AU32" s="279"/>
      <c r="AV32" s="279"/>
      <c r="AW32" s="279"/>
      <c r="AX32" s="279" t="s">
        <v>43</v>
      </c>
      <c r="AY32" s="280"/>
      <c r="AZ32" s="280"/>
      <c r="BA32" s="306" t="s">
        <v>44</v>
      </c>
    </row>
    <row r="33" spans="2:61" ht="24.9" customHeight="1">
      <c r="B33" s="294"/>
      <c r="C33" s="297"/>
      <c r="D33" s="297"/>
      <c r="E33" s="284" t="s">
        <v>26</v>
      </c>
      <c r="F33" s="284" t="s">
        <v>27</v>
      </c>
      <c r="G33" s="301" t="s">
        <v>28</v>
      </c>
      <c r="H33" s="299" t="s">
        <v>30</v>
      </c>
      <c r="I33" s="299" t="s">
        <v>30</v>
      </c>
      <c r="J33" s="282"/>
      <c r="K33" s="282"/>
      <c r="L33" s="282"/>
      <c r="M33" s="282"/>
      <c r="N33" s="282"/>
      <c r="O33" s="282"/>
      <c r="P33" s="278"/>
      <c r="Q33" s="278"/>
      <c r="R33" s="278"/>
      <c r="S33" s="283"/>
      <c r="T33" s="283"/>
      <c r="U33" s="283"/>
      <c r="V33" s="283"/>
      <c r="W33" s="283"/>
      <c r="X33" s="283"/>
      <c r="Y33" s="283"/>
      <c r="Z33" s="283"/>
      <c r="AA33" s="283"/>
      <c r="AB33" s="283"/>
      <c r="AC33" s="283"/>
      <c r="AD33" s="283"/>
      <c r="AE33" s="283"/>
      <c r="AF33" s="283"/>
      <c r="AG33" s="283"/>
      <c r="AH33" s="283"/>
      <c r="AI33" s="283"/>
      <c r="AJ33" s="283"/>
      <c r="AK33" s="283"/>
      <c r="AL33" s="283"/>
      <c r="AM33" s="283"/>
      <c r="AN33" s="278"/>
      <c r="AO33" s="278"/>
      <c r="AP33" s="278"/>
      <c r="AQ33" s="282" t="s">
        <v>40</v>
      </c>
      <c r="AR33" s="305"/>
      <c r="AS33" s="305"/>
      <c r="AT33" s="282" t="s">
        <v>105</v>
      </c>
      <c r="AU33" s="310"/>
      <c r="AV33" s="310"/>
      <c r="AW33" s="310"/>
      <c r="AX33" s="281" t="s">
        <v>80</v>
      </c>
      <c r="AY33" s="281"/>
      <c r="AZ33" s="281"/>
      <c r="BA33" s="307"/>
    </row>
    <row r="34" spans="2:61" ht="24.9" customHeight="1" thickBot="1">
      <c r="B34" s="295"/>
      <c r="C34" s="298"/>
      <c r="D34" s="298"/>
      <c r="E34" s="285"/>
      <c r="F34" s="286"/>
      <c r="G34" s="302"/>
      <c r="H34" s="300"/>
      <c r="I34" s="300"/>
      <c r="J34" s="81" t="s">
        <v>5</v>
      </c>
      <c r="K34" s="82" t="s">
        <v>6</v>
      </c>
      <c r="L34" s="82" t="s">
        <v>45</v>
      </c>
      <c r="M34" s="81" t="s">
        <v>5</v>
      </c>
      <c r="N34" s="82" t="s">
        <v>6</v>
      </c>
      <c r="O34" s="82" t="s">
        <v>45</v>
      </c>
      <c r="P34" s="81" t="s">
        <v>5</v>
      </c>
      <c r="Q34" s="82" t="s">
        <v>6</v>
      </c>
      <c r="R34" s="82" t="s">
        <v>45</v>
      </c>
      <c r="S34" s="81" t="s">
        <v>5</v>
      </c>
      <c r="T34" s="82" t="s">
        <v>6</v>
      </c>
      <c r="U34" s="82" t="s">
        <v>45</v>
      </c>
      <c r="V34" s="81" t="s">
        <v>5</v>
      </c>
      <c r="W34" s="82" t="s">
        <v>6</v>
      </c>
      <c r="X34" s="82" t="s">
        <v>45</v>
      </c>
      <c r="Y34" s="81" t="s">
        <v>5</v>
      </c>
      <c r="Z34" s="82" t="s">
        <v>6</v>
      </c>
      <c r="AA34" s="82" t="s">
        <v>10</v>
      </c>
      <c r="AB34" s="81" t="s">
        <v>5</v>
      </c>
      <c r="AC34" s="82" t="s">
        <v>6</v>
      </c>
      <c r="AD34" s="82" t="s">
        <v>10</v>
      </c>
      <c r="AE34" s="81" t="s">
        <v>5</v>
      </c>
      <c r="AF34" s="82" t="s">
        <v>6</v>
      </c>
      <c r="AG34" s="82" t="s">
        <v>10</v>
      </c>
      <c r="AH34" s="81" t="s">
        <v>5</v>
      </c>
      <c r="AI34" s="82" t="s">
        <v>6</v>
      </c>
      <c r="AJ34" s="82" t="s">
        <v>10</v>
      </c>
      <c r="AK34" s="81" t="s">
        <v>5</v>
      </c>
      <c r="AL34" s="82" t="s">
        <v>6</v>
      </c>
      <c r="AM34" s="82" t="s">
        <v>10</v>
      </c>
      <c r="AN34" s="82" t="s">
        <v>5</v>
      </c>
      <c r="AO34" s="82" t="s">
        <v>6</v>
      </c>
      <c r="AP34" s="82" t="s">
        <v>45</v>
      </c>
      <c r="AQ34" s="81" t="s">
        <v>5</v>
      </c>
      <c r="AR34" s="82" t="s">
        <v>6</v>
      </c>
      <c r="AS34" s="82" t="s">
        <v>39</v>
      </c>
      <c r="AT34" s="81" t="s">
        <v>5</v>
      </c>
      <c r="AU34" s="82" t="s">
        <v>6</v>
      </c>
      <c r="AV34" s="82" t="s">
        <v>41</v>
      </c>
      <c r="AW34" s="82" t="s">
        <v>42</v>
      </c>
      <c r="AX34" s="81" t="s">
        <v>5</v>
      </c>
      <c r="AY34" s="82" t="s">
        <v>6</v>
      </c>
      <c r="AZ34" s="82" t="s">
        <v>45</v>
      </c>
      <c r="BA34" s="83"/>
    </row>
    <row r="35" spans="2:61" ht="24.9" customHeight="1">
      <c r="B35" s="84" t="s">
        <v>91</v>
      </c>
      <c r="C35" s="308" t="s">
        <v>170</v>
      </c>
      <c r="D35" s="309"/>
      <c r="E35" s="247"/>
      <c r="F35" s="256"/>
      <c r="G35" s="124"/>
      <c r="H35" s="116"/>
      <c r="I35" s="116"/>
      <c r="J35" s="87"/>
      <c r="K35" s="87"/>
      <c r="L35" s="87"/>
      <c r="M35" s="87"/>
      <c r="N35" s="87"/>
      <c r="O35" s="125"/>
      <c r="P35" s="87"/>
      <c r="Q35" s="87"/>
      <c r="R35" s="87"/>
      <c r="S35" s="87"/>
      <c r="T35" s="87"/>
      <c r="U35" s="87"/>
      <c r="V35" s="87"/>
      <c r="W35" s="87"/>
      <c r="X35" s="87"/>
      <c r="Y35" s="125"/>
      <c r="Z35" s="125"/>
      <c r="AA35" s="125"/>
      <c r="AB35" s="87"/>
      <c r="AC35" s="87"/>
      <c r="AD35" s="87"/>
      <c r="AE35" s="87"/>
      <c r="AF35" s="87"/>
      <c r="AG35" s="87"/>
      <c r="AH35" s="87"/>
      <c r="AI35" s="87"/>
      <c r="AJ35" s="87"/>
      <c r="AK35" s="87"/>
      <c r="AL35" s="87"/>
      <c r="AM35" s="87"/>
      <c r="AN35" s="87"/>
      <c r="AO35" s="87"/>
      <c r="AP35" s="87"/>
      <c r="AQ35" s="87"/>
      <c r="AR35" s="125"/>
      <c r="AS35" s="125"/>
      <c r="AT35" s="87"/>
      <c r="AU35" s="87"/>
      <c r="AV35" s="87"/>
      <c r="AW35" s="87"/>
      <c r="AX35" s="87"/>
      <c r="AY35" s="125"/>
      <c r="AZ35" s="125"/>
      <c r="BA35" s="126"/>
    </row>
    <row r="36" spans="2:61" ht="24.9" customHeight="1">
      <c r="B36" s="91"/>
      <c r="C36" s="92" t="s">
        <v>46</v>
      </c>
      <c r="D36" s="127"/>
      <c r="E36" s="257"/>
      <c r="F36" s="258"/>
      <c r="G36" s="128"/>
      <c r="H36" s="107"/>
      <c r="I36" s="107"/>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129"/>
    </row>
    <row r="37" spans="2:61" ht="24.9" customHeight="1">
      <c r="B37" s="98" t="s">
        <v>92</v>
      </c>
      <c r="C37" s="99" t="s">
        <v>163</v>
      </c>
      <c r="D37" s="130"/>
      <c r="E37" s="251" t="s">
        <v>240</v>
      </c>
      <c r="F37" s="252" t="s">
        <v>49</v>
      </c>
      <c r="G37" s="101" t="s">
        <v>168</v>
      </c>
      <c r="H37" s="78" t="s">
        <v>161</v>
      </c>
      <c r="I37" s="79" t="s">
        <v>169</v>
      </c>
      <c r="J37" s="103">
        <f>'[1]Summary for IPSIS'!H22+'[1]Summary for IPSIS'!I22</f>
        <v>0</v>
      </c>
      <c r="K37" s="103">
        <f>'[1]Summary for IPSIS'!J22</f>
        <v>0</v>
      </c>
      <c r="L37" s="104">
        <f t="shared" ref="L37" si="97">J37+K37</f>
        <v>0</v>
      </c>
      <c r="M37" s="103">
        <f>'[1]Summary for IPSIS'!U22+'[1]Summary for IPSIS'!V22</f>
        <v>228000</v>
      </c>
      <c r="N37" s="103">
        <f>'[1]Summary for IPSIS'!W22</f>
        <v>0</v>
      </c>
      <c r="O37" s="104">
        <f t="shared" ref="O37" si="98">M37+N37</f>
        <v>228000</v>
      </c>
      <c r="P37" s="105">
        <f>'[1]Summary for IPSIS'!AH22+'[1]Summary for IPSIS'!AI22</f>
        <v>228000</v>
      </c>
      <c r="Q37" s="104">
        <f>'[1]Summary for IPSIS'!AJ22</f>
        <v>0</v>
      </c>
      <c r="R37" s="104">
        <f t="shared" ref="R37" si="99">P37+Q37</f>
        <v>228000</v>
      </c>
      <c r="S37" s="105">
        <f>'[1]Summary for IPSIS'!AU22+'[1]Summary for IPSIS'!AV22</f>
        <v>1622823</v>
      </c>
      <c r="T37" s="104">
        <f>'[1]Summary for IPSIS'!AW22</f>
        <v>0</v>
      </c>
      <c r="U37" s="104">
        <f t="shared" ref="U37" si="100">S37+T37</f>
        <v>1622823</v>
      </c>
      <c r="V37" s="105">
        <f>'[1]Summary for IPSIS'!BH22+'[1]Summary for IPSIS'!BI22</f>
        <v>0</v>
      </c>
      <c r="W37" s="104">
        <f>'[1]Summary for IPSIS'!BJ22</f>
        <v>0</v>
      </c>
      <c r="X37" s="104">
        <f t="shared" ref="X37:X41" si="101">V37+W37</f>
        <v>0</v>
      </c>
      <c r="Y37" s="104">
        <f>'[1]Summary for IPSIS'!BU22+'[1]Summary for IPSIS'!BV22</f>
        <v>0</v>
      </c>
      <c r="Z37" s="104">
        <f>'[1]Summary for IPSIS'!BW22</f>
        <v>0</v>
      </c>
      <c r="AA37" s="104">
        <f t="shared" ref="AA37" si="102">SUM(Y37:Z37)</f>
        <v>0</v>
      </c>
      <c r="AB37" s="104">
        <f>'[1]Summary for IPSIS'!CH22+'[1]Summary for IPSIS'!CI22</f>
        <v>0</v>
      </c>
      <c r="AC37" s="104">
        <f>'[1]Summary for IPSIS'!CJ22</f>
        <v>0</v>
      </c>
      <c r="AD37" s="104">
        <f t="shared" ref="AD37" si="103">SUM(AB37:AC37)</f>
        <v>0</v>
      </c>
      <c r="AE37" s="104"/>
      <c r="AF37" s="104"/>
      <c r="AG37" s="104">
        <f t="shared" ref="AG37" si="104">SUM(AE37:AF37)</f>
        <v>0</v>
      </c>
      <c r="AH37" s="104"/>
      <c r="AI37" s="104"/>
      <c r="AJ37" s="104">
        <f t="shared" ref="AJ37" si="105">SUM(AH37:AI37)</f>
        <v>0</v>
      </c>
      <c r="AK37" s="104"/>
      <c r="AL37" s="104"/>
      <c r="AM37" s="104">
        <f t="shared" ref="AM37" si="106">SUM(AK37:AL37)</f>
        <v>0</v>
      </c>
      <c r="AN37" s="104">
        <f>J37+M37+P37+S37+V37+Y37+AB37+AE37+AH37+AK37</f>
        <v>2078823</v>
      </c>
      <c r="AO37" s="104">
        <f>K37+N37+Q37+T37+W37+Z37+AC37+AF37+AI37+AL37</f>
        <v>0</v>
      </c>
      <c r="AP37" s="105">
        <f>AN37+AO37</f>
        <v>2078823</v>
      </c>
      <c r="AQ37" s="105">
        <f>'[1]Summary for IPSIS'!$L$22+'[1]Summary for IPSIS'!$Y$22+'[1]Summary for IPSIS'!$AL$22</f>
        <v>0</v>
      </c>
      <c r="AR37" s="104"/>
      <c r="AS37" s="104">
        <f>AQ37+AR37</f>
        <v>0</v>
      </c>
      <c r="AT37" s="104">
        <f>SUM('[1]Summary for IPSIS'!$EM$22:$ER$22)</f>
        <v>0</v>
      </c>
      <c r="AU37" s="104"/>
      <c r="AV37" s="104"/>
      <c r="AW37" s="110">
        <f>AT37+AU37</f>
        <v>0</v>
      </c>
      <c r="AX37" s="105">
        <f>'[1]Summary for IPSIS'!$AY$22+'[1]Summary for IPSIS'!$BL$22+'[1]Summary for IPSIS'!$BY$22+'[1]Summary for IPSIS'!$CL$22</f>
        <v>1130823</v>
      </c>
      <c r="AY37" s="110">
        <v>0</v>
      </c>
      <c r="AZ37" s="110">
        <f>AX37+AY37</f>
        <v>1130823</v>
      </c>
      <c r="BA37" s="106">
        <f t="shared" ref="BA37:BA41" si="107">SUM(AZ37+AW37+AS37)-AP37</f>
        <v>-948000</v>
      </c>
    </row>
    <row r="38" spans="2:61" ht="24.9" customHeight="1">
      <c r="B38" s="98" t="s">
        <v>93</v>
      </c>
      <c r="C38" s="99" t="s">
        <v>164</v>
      </c>
      <c r="D38" s="130"/>
      <c r="E38" s="251" t="s">
        <v>240</v>
      </c>
      <c r="F38" s="252" t="s">
        <v>49</v>
      </c>
      <c r="G38" s="101" t="s">
        <v>168</v>
      </c>
      <c r="H38" s="78" t="s">
        <v>181</v>
      </c>
      <c r="I38" s="79" t="s">
        <v>182</v>
      </c>
      <c r="J38" s="103">
        <f>'[1]Summary for IPSIS'!H23+'[1]Summary for IPSIS'!I23</f>
        <v>0</v>
      </c>
      <c r="K38" s="103">
        <f>'[1]Summary for IPSIS'!J23</f>
        <v>0</v>
      </c>
      <c r="L38" s="104">
        <f t="shared" ref="L38:L41" si="108">J38+K38</f>
        <v>0</v>
      </c>
      <c r="M38" s="103">
        <f>'[1]Summary for IPSIS'!U23+'[1]Summary for IPSIS'!V23</f>
        <v>0</v>
      </c>
      <c r="N38" s="103">
        <f>'[1]Summary for IPSIS'!W23</f>
        <v>0</v>
      </c>
      <c r="O38" s="104">
        <f t="shared" ref="O38:O41" si="109">M38+N38</f>
        <v>0</v>
      </c>
      <c r="P38" s="105">
        <f>'[1]Summary for IPSIS'!AH23+'[1]Summary for IPSIS'!AI23</f>
        <v>0</v>
      </c>
      <c r="Q38" s="104">
        <f>'[1]Summary for IPSIS'!AJ23</f>
        <v>0</v>
      </c>
      <c r="R38" s="104">
        <f t="shared" ref="R38:R41" si="110">P38+Q38</f>
        <v>0</v>
      </c>
      <c r="S38" s="105">
        <f>'[1]Summary for IPSIS'!AU23+'[1]Summary for IPSIS'!AV23</f>
        <v>1032211.5</v>
      </c>
      <c r="T38" s="104">
        <f>'[1]Summary for IPSIS'!AW23</f>
        <v>0</v>
      </c>
      <c r="U38" s="104">
        <f t="shared" ref="U38:U41" si="111">S38+T38</f>
        <v>1032211.5</v>
      </c>
      <c r="V38" s="105">
        <f>'[1]Summary for IPSIS'!BH23+'[1]Summary for IPSIS'!BI23</f>
        <v>1032211.5</v>
      </c>
      <c r="W38" s="104">
        <f>'[1]Summary for IPSIS'!BJ23</f>
        <v>0</v>
      </c>
      <c r="X38" s="104">
        <f t="shared" si="101"/>
        <v>1032211.5</v>
      </c>
      <c r="Y38" s="104">
        <f>'[1]Summary for IPSIS'!BU23+'[1]Summary for IPSIS'!BV23</f>
        <v>576211.5</v>
      </c>
      <c r="Z38" s="104">
        <f>'[1]Summary for IPSIS'!BW23</f>
        <v>0</v>
      </c>
      <c r="AA38" s="104">
        <f t="shared" ref="AA38:AA41" si="112">SUM(Y38:Z38)</f>
        <v>576211.5</v>
      </c>
      <c r="AB38" s="104">
        <f>'[1]Summary for IPSIS'!CH23+'[1]Summary for IPSIS'!CI23</f>
        <v>1960234.5</v>
      </c>
      <c r="AC38" s="104">
        <f>'[1]Summary for IPSIS'!CJ23</f>
        <v>0</v>
      </c>
      <c r="AD38" s="104">
        <f t="shared" ref="AD38:AD41" si="113">SUM(AB38:AC38)</f>
        <v>1960234.5</v>
      </c>
      <c r="AE38" s="104"/>
      <c r="AF38" s="104"/>
      <c r="AG38" s="104">
        <f t="shared" ref="AG38:AG41" si="114">SUM(AE38:AF38)</f>
        <v>0</v>
      </c>
      <c r="AH38" s="104"/>
      <c r="AI38" s="104"/>
      <c r="AJ38" s="104">
        <f t="shared" ref="AJ38:AJ41" si="115">SUM(AH38:AI38)</f>
        <v>0</v>
      </c>
      <c r="AK38" s="104"/>
      <c r="AL38" s="104"/>
      <c r="AM38" s="104">
        <f t="shared" ref="AM38:AM41" si="116">SUM(AK38:AL38)</f>
        <v>0</v>
      </c>
      <c r="AN38" s="104">
        <f t="shared" ref="AN38:AN41" si="117">J38+M38+P38+S38+V38+Y38+AB38+AE38+AH38+AK38</f>
        <v>4600869</v>
      </c>
      <c r="AO38" s="104">
        <f t="shared" ref="AO38:AO41" si="118">K38+N38+Q38+T38+W38+Z38+AC38+AF38+AI38+AL38</f>
        <v>0</v>
      </c>
      <c r="AP38" s="105">
        <f t="shared" ref="AP38:AP41" si="119">AN38+AO38</f>
        <v>4600869</v>
      </c>
      <c r="AQ38" s="105">
        <f>'[1]Summary for IPSIS'!$L$23+'[1]Summary for IPSIS'!$Y$23+'[1]Summary for IPSIS'!$AL$23</f>
        <v>0</v>
      </c>
      <c r="AR38" s="104"/>
      <c r="AS38" s="104">
        <f t="shared" ref="AS38:AS41" si="120">AQ38+AR38</f>
        <v>0</v>
      </c>
      <c r="AT38" s="104">
        <f>SUM('[1]Summary for IPSIS'!$EM$23:$ER$23)</f>
        <v>0</v>
      </c>
      <c r="AU38" s="104"/>
      <c r="AV38" s="104"/>
      <c r="AW38" s="110">
        <f t="shared" ref="AW38:AW41" si="121">AT38+AU38</f>
        <v>0</v>
      </c>
      <c r="AX38" s="105">
        <f>'[1]Summary for IPSIS'!$AY$23+'[1]Summary for IPSIS'!$BL$23+'[1]Summary for IPSIS'!$BY$23+'[1]Summary for IPSIS'!$CL$23</f>
        <v>3392469</v>
      </c>
      <c r="AY38" s="110">
        <v>0</v>
      </c>
      <c r="AZ38" s="110">
        <f t="shared" ref="AZ38:AZ41" si="122">AX38+AY38</f>
        <v>3392469</v>
      </c>
      <c r="BA38" s="106">
        <f t="shared" si="107"/>
        <v>-1208400</v>
      </c>
    </row>
    <row r="39" spans="2:61" ht="24.9" customHeight="1">
      <c r="B39" s="131" t="s">
        <v>94</v>
      </c>
      <c r="C39" s="108" t="s">
        <v>165</v>
      </c>
      <c r="D39" s="132"/>
      <c r="E39" s="253" t="s">
        <v>240</v>
      </c>
      <c r="F39" s="252" t="s">
        <v>47</v>
      </c>
      <c r="G39" s="101" t="s">
        <v>179</v>
      </c>
      <c r="H39" s="78" t="s">
        <v>161</v>
      </c>
      <c r="I39" s="79" t="s">
        <v>182</v>
      </c>
      <c r="J39" s="103">
        <f>'[1]Summary for IPSIS'!H24+'[1]Summary for IPSIS'!I24</f>
        <v>0</v>
      </c>
      <c r="K39" s="103">
        <f>'[1]Summary for IPSIS'!J24</f>
        <v>0</v>
      </c>
      <c r="L39" s="104">
        <f t="shared" si="108"/>
        <v>0</v>
      </c>
      <c r="M39" s="103">
        <f>'[1]Summary for IPSIS'!U24+'[1]Summary for IPSIS'!V24</f>
        <v>800611.5</v>
      </c>
      <c r="N39" s="103">
        <f>'[1]Summary for IPSIS'!W24</f>
        <v>0</v>
      </c>
      <c r="O39" s="104">
        <f t="shared" si="109"/>
        <v>800611.5</v>
      </c>
      <c r="P39" s="105">
        <f>'[1]Summary for IPSIS'!AH24+'[1]Summary for IPSIS'!AI24</f>
        <v>1366023</v>
      </c>
      <c r="Q39" s="104">
        <f>'[1]Summary for IPSIS'!AJ24</f>
        <v>0</v>
      </c>
      <c r="R39" s="104">
        <f t="shared" si="110"/>
        <v>1366023</v>
      </c>
      <c r="S39" s="105">
        <f>'[1]Summary for IPSIS'!AU24+'[1]Summary for IPSIS'!AV24</f>
        <v>800611.5</v>
      </c>
      <c r="T39" s="104">
        <f>'[1]Summary for IPSIS'!AW24</f>
        <v>0</v>
      </c>
      <c r="U39" s="104">
        <f t="shared" si="111"/>
        <v>800611.5</v>
      </c>
      <c r="V39" s="105">
        <f>'[1]Summary for IPSIS'!BH24+'[1]Summary for IPSIS'!BI24</f>
        <v>800611.5</v>
      </c>
      <c r="W39" s="104">
        <f>'[1]Summary for IPSIS'!BJ24</f>
        <v>0</v>
      </c>
      <c r="X39" s="104">
        <f t="shared" si="101"/>
        <v>800611.5</v>
      </c>
      <c r="Y39" s="104">
        <f>'[1]Summary for IPSIS'!BU24+'[1]Summary for IPSIS'!BV24</f>
        <v>572611.5</v>
      </c>
      <c r="Z39" s="104">
        <f>'[1]Summary for IPSIS'!BW24</f>
        <v>0</v>
      </c>
      <c r="AA39" s="104">
        <f t="shared" si="112"/>
        <v>572611.5</v>
      </c>
      <c r="AB39" s="104">
        <f>'[1]Summary for IPSIS'!CH24+'[1]Summary for IPSIS'!CI24</f>
        <v>0</v>
      </c>
      <c r="AC39" s="104">
        <f>'[1]Summary for IPSIS'!CJ24</f>
        <v>0</v>
      </c>
      <c r="AD39" s="104">
        <f t="shared" si="113"/>
        <v>0</v>
      </c>
      <c r="AE39" s="104"/>
      <c r="AF39" s="104"/>
      <c r="AG39" s="104">
        <f t="shared" si="114"/>
        <v>0</v>
      </c>
      <c r="AH39" s="104"/>
      <c r="AI39" s="104"/>
      <c r="AJ39" s="104">
        <f t="shared" si="115"/>
        <v>0</v>
      </c>
      <c r="AK39" s="104"/>
      <c r="AL39" s="104"/>
      <c r="AM39" s="104">
        <f t="shared" si="116"/>
        <v>0</v>
      </c>
      <c r="AN39" s="104">
        <f t="shared" si="117"/>
        <v>4340469</v>
      </c>
      <c r="AO39" s="104">
        <f t="shared" si="118"/>
        <v>0</v>
      </c>
      <c r="AP39" s="105">
        <f t="shared" si="119"/>
        <v>4340469</v>
      </c>
      <c r="AQ39" s="105">
        <f>'[1]Summary for IPSIS'!$L$24+'[1]Summary for IPSIS'!$Y$24+'[1]Summary for IPSIS'!$AL$24</f>
        <v>1710634.5</v>
      </c>
      <c r="AR39" s="110"/>
      <c r="AS39" s="104">
        <f t="shared" si="120"/>
        <v>1710634.5</v>
      </c>
      <c r="AT39" s="104">
        <f>SUM('[1]Summary for IPSIS'!$EM$24:$ER$24)</f>
        <v>456000</v>
      </c>
      <c r="AU39" s="110"/>
      <c r="AV39" s="243" t="s">
        <v>233</v>
      </c>
      <c r="AW39" s="110">
        <f t="shared" si="121"/>
        <v>456000</v>
      </c>
      <c r="AX39" s="105">
        <f>'[1]Summary for IPSIS'!$AY$24+'[1]Summary for IPSIS'!$BL$24+'[1]Summary for IPSIS'!$BY$24+'[1]Summary for IPSIS'!$CL$25</f>
        <v>1696234.5</v>
      </c>
      <c r="AY39" s="110">
        <v>0</v>
      </c>
      <c r="AZ39" s="110">
        <f t="shared" si="122"/>
        <v>1696234.5</v>
      </c>
      <c r="BA39" s="106">
        <f t="shared" si="107"/>
        <v>-477600</v>
      </c>
    </row>
    <row r="40" spans="2:61" ht="24.9" customHeight="1">
      <c r="B40" s="98" t="s">
        <v>95</v>
      </c>
      <c r="C40" s="99" t="s">
        <v>166</v>
      </c>
      <c r="D40" s="130"/>
      <c r="E40" s="251" t="s">
        <v>241</v>
      </c>
      <c r="F40" s="252" t="s">
        <v>48</v>
      </c>
      <c r="G40" s="101" t="s">
        <v>180</v>
      </c>
      <c r="H40" s="78" t="s">
        <v>161</v>
      </c>
      <c r="I40" s="79" t="s">
        <v>183</v>
      </c>
      <c r="J40" s="103">
        <f>'[1]Summary for IPSIS'!H25+'[1]Summary for IPSIS'!I25</f>
        <v>0</v>
      </c>
      <c r="K40" s="103">
        <f>'[1]Summary for IPSIS'!J25</f>
        <v>0</v>
      </c>
      <c r="L40" s="104">
        <f t="shared" si="108"/>
        <v>0</v>
      </c>
      <c r="M40" s="103">
        <f>'[1]Summary for IPSIS'!U25+'[1]Summary for IPSIS'!V25</f>
        <v>800611.5</v>
      </c>
      <c r="N40" s="103">
        <f>'[1]Summary for IPSIS'!W25</f>
        <v>0</v>
      </c>
      <c r="O40" s="104">
        <f t="shared" si="109"/>
        <v>800611.5</v>
      </c>
      <c r="P40" s="105">
        <f>'[1]Summary for IPSIS'!AH25+'[1]Summary for IPSIS'!AI25</f>
        <v>1366023</v>
      </c>
      <c r="Q40" s="104">
        <f>'[1]Summary for IPSIS'!AJ25</f>
        <v>0</v>
      </c>
      <c r="R40" s="104">
        <f t="shared" si="110"/>
        <v>1366023</v>
      </c>
      <c r="S40" s="105">
        <f>'[1]Summary for IPSIS'!AU25+'[1]Summary for IPSIS'!AV25</f>
        <v>0</v>
      </c>
      <c r="T40" s="104">
        <f>'[1]Summary for IPSIS'!AW25</f>
        <v>0</v>
      </c>
      <c r="U40" s="104">
        <f t="shared" si="111"/>
        <v>0</v>
      </c>
      <c r="V40" s="105">
        <f>'[1]Summary for IPSIS'!BH25+'[1]Summary for IPSIS'!BI25</f>
        <v>0</v>
      </c>
      <c r="W40" s="104">
        <f>'[1]Summary for IPSIS'!BJ25</f>
        <v>0</v>
      </c>
      <c r="X40" s="104">
        <f t="shared" si="101"/>
        <v>0</v>
      </c>
      <c r="Y40" s="104">
        <f>'[1]Summary for IPSIS'!BU25+'[1]Summary for IPSIS'!BV25</f>
        <v>0</v>
      </c>
      <c r="Z40" s="104">
        <f>'[1]Summary for IPSIS'!BW25</f>
        <v>0</v>
      </c>
      <c r="AA40" s="104">
        <f t="shared" si="112"/>
        <v>0</v>
      </c>
      <c r="AB40" s="104">
        <f>'[1]Summary for IPSIS'!CH25+'[1]Summary for IPSIS'!CI25</f>
        <v>0</v>
      </c>
      <c r="AC40" s="104">
        <f>'[1]Summary for IPSIS'!CJ25</f>
        <v>0</v>
      </c>
      <c r="AD40" s="104">
        <f t="shared" si="113"/>
        <v>0</v>
      </c>
      <c r="AE40" s="104"/>
      <c r="AF40" s="104"/>
      <c r="AG40" s="104">
        <f t="shared" si="114"/>
        <v>0</v>
      </c>
      <c r="AH40" s="104"/>
      <c r="AI40" s="104"/>
      <c r="AJ40" s="104">
        <f t="shared" si="115"/>
        <v>0</v>
      </c>
      <c r="AK40" s="104"/>
      <c r="AL40" s="104"/>
      <c r="AM40" s="104">
        <f t="shared" si="116"/>
        <v>0</v>
      </c>
      <c r="AN40" s="104">
        <f t="shared" si="117"/>
        <v>2166634.5</v>
      </c>
      <c r="AO40" s="104">
        <f t="shared" si="118"/>
        <v>0</v>
      </c>
      <c r="AP40" s="105">
        <f t="shared" si="119"/>
        <v>2166634.5</v>
      </c>
      <c r="AQ40" s="105">
        <f>'[1]Summary for IPSIS'!$L$25+'[1]Summary for IPSIS'!$Y$25+'[1]Summary for IPSIS'!$AL$25</f>
        <v>1145223</v>
      </c>
      <c r="AR40" s="110"/>
      <c r="AS40" s="104">
        <f t="shared" si="120"/>
        <v>1145223</v>
      </c>
      <c r="AT40" s="104">
        <f>SUM('[1]Summary for IPSIS'!$EM$25:$ER$25)</f>
        <v>456000</v>
      </c>
      <c r="AU40" s="134"/>
      <c r="AV40" s="243" t="s">
        <v>233</v>
      </c>
      <c r="AW40" s="110">
        <f t="shared" si="121"/>
        <v>456000</v>
      </c>
      <c r="AX40" s="105">
        <f>'[1]Summary for IPSIS'!$AY$25+'[1]Summary for IPSIS'!$BL$25+'[1]Summary for IPSIS'!$BY$25+'[1]Summary for IPSIS'!$CL$25</f>
        <v>0</v>
      </c>
      <c r="AY40" s="110">
        <v>0</v>
      </c>
      <c r="AZ40" s="110">
        <f t="shared" si="122"/>
        <v>0</v>
      </c>
      <c r="BA40" s="106">
        <f t="shared" si="107"/>
        <v>-565411.5</v>
      </c>
    </row>
    <row r="41" spans="2:61" ht="24.9" customHeight="1" thickBot="1">
      <c r="B41" s="98" t="s">
        <v>96</v>
      </c>
      <c r="C41" s="108" t="s">
        <v>167</v>
      </c>
      <c r="D41" s="130"/>
      <c r="E41" s="251" t="s">
        <v>240</v>
      </c>
      <c r="F41" s="252" t="s">
        <v>112</v>
      </c>
      <c r="G41" s="101" t="s">
        <v>180</v>
      </c>
      <c r="H41" s="78" t="s">
        <v>184</v>
      </c>
      <c r="I41" s="79" t="s">
        <v>185</v>
      </c>
      <c r="J41" s="103">
        <f>'[1]Summary for IPSIS'!H26+'[1]Summary for IPSIS'!I26</f>
        <v>0</v>
      </c>
      <c r="K41" s="103">
        <f>'[1]Summary for IPSIS'!J26</f>
        <v>0</v>
      </c>
      <c r="L41" s="104">
        <f t="shared" si="108"/>
        <v>0</v>
      </c>
      <c r="M41" s="103">
        <f>'[1]Summary for IPSIS'!U26+'[1]Summary for IPSIS'!V26</f>
        <v>0</v>
      </c>
      <c r="N41" s="103">
        <f>'[1]Summary for IPSIS'!W26</f>
        <v>0</v>
      </c>
      <c r="O41" s="104">
        <f t="shared" si="109"/>
        <v>0</v>
      </c>
      <c r="P41" s="105">
        <f>'[1]Summary for IPSIS'!AH26+'[1]Summary for IPSIS'!AI26</f>
        <v>800611.5</v>
      </c>
      <c r="Q41" s="104">
        <f>'[1]Summary for IPSIS'!AJ26</f>
        <v>0</v>
      </c>
      <c r="R41" s="104">
        <f t="shared" si="110"/>
        <v>800611.5</v>
      </c>
      <c r="S41" s="105">
        <f>'[1]Summary for IPSIS'!AU26+'[1]Summary for IPSIS'!AV26</f>
        <v>800611.5</v>
      </c>
      <c r="T41" s="104">
        <f>'[1]Summary for IPSIS'!AW26</f>
        <v>0</v>
      </c>
      <c r="U41" s="104">
        <f t="shared" si="111"/>
        <v>800611.5</v>
      </c>
      <c r="V41" s="105">
        <f>'[1]Summary for IPSIS'!BH26+'[1]Summary for IPSIS'!BI26</f>
        <v>565411.5</v>
      </c>
      <c r="W41" s="104">
        <f>'[1]Summary for IPSIS'!BJ26</f>
        <v>0</v>
      </c>
      <c r="X41" s="104">
        <f t="shared" si="101"/>
        <v>565411.5</v>
      </c>
      <c r="Y41" s="104">
        <f>'[1]Summary for IPSIS'!BU26+'[1]Summary for IPSIS'!BV26</f>
        <v>0</v>
      </c>
      <c r="Z41" s="104">
        <f>'[1]Summary for IPSIS'!BW26</f>
        <v>0</v>
      </c>
      <c r="AA41" s="104">
        <f t="shared" si="112"/>
        <v>0</v>
      </c>
      <c r="AB41" s="104">
        <f>'[1]Summary for IPSIS'!CH26+'[1]Summary for IPSIS'!CI26</f>
        <v>0</v>
      </c>
      <c r="AC41" s="104">
        <f>'[1]Summary for IPSIS'!CJ26</f>
        <v>0</v>
      </c>
      <c r="AD41" s="104">
        <f t="shared" si="113"/>
        <v>0</v>
      </c>
      <c r="AE41" s="104"/>
      <c r="AF41" s="104"/>
      <c r="AG41" s="104">
        <f t="shared" si="114"/>
        <v>0</v>
      </c>
      <c r="AH41" s="104"/>
      <c r="AI41" s="104"/>
      <c r="AJ41" s="104">
        <f t="shared" si="115"/>
        <v>0</v>
      </c>
      <c r="AK41" s="104"/>
      <c r="AL41" s="104"/>
      <c r="AM41" s="104">
        <f t="shared" si="116"/>
        <v>0</v>
      </c>
      <c r="AN41" s="104">
        <f t="shared" si="117"/>
        <v>2166634.5</v>
      </c>
      <c r="AO41" s="104">
        <f t="shared" si="118"/>
        <v>0</v>
      </c>
      <c r="AP41" s="105">
        <f t="shared" si="119"/>
        <v>2166634.5</v>
      </c>
      <c r="AQ41" s="105">
        <f>'[1]Summary for IPSIS'!$L$26+'[1]Summary for IPSIS'!$Y$26+'[1]Summary for IPSIS'!$AL$26</f>
        <v>0</v>
      </c>
      <c r="AR41" s="110"/>
      <c r="AS41" s="104">
        <f t="shared" si="120"/>
        <v>0</v>
      </c>
      <c r="AT41" s="104">
        <f>SUM('[1]Summary for IPSIS'!$EM$26:$ER$26)</f>
        <v>565411.5</v>
      </c>
      <c r="AU41" s="134"/>
      <c r="AV41" s="243" t="s">
        <v>233</v>
      </c>
      <c r="AW41" s="110">
        <f t="shared" si="121"/>
        <v>565411.5</v>
      </c>
      <c r="AX41" s="105">
        <f>'[1]Summary for IPSIS'!$AY$26+'[1]Summary for IPSIS'!$BL$26+'[1]Summary for IPSIS'!$BY$26+'[1]Summary for IPSIS'!$CL$26</f>
        <v>565411.5</v>
      </c>
      <c r="AY41" s="110">
        <v>0</v>
      </c>
      <c r="AZ41" s="110">
        <f t="shared" si="122"/>
        <v>565411.5</v>
      </c>
      <c r="BA41" s="266">
        <f t="shared" si="107"/>
        <v>-1035811.5</v>
      </c>
    </row>
    <row r="42" spans="2:61" s="4" customFormat="1" ht="24.9" customHeight="1" thickBot="1">
      <c r="B42" s="112"/>
      <c r="C42" s="70" t="s">
        <v>116</v>
      </c>
      <c r="D42" s="113"/>
      <c r="E42" s="254"/>
      <c r="F42" s="255"/>
      <c r="G42" s="114"/>
      <c r="H42" s="114"/>
      <c r="I42" s="114"/>
      <c r="J42" s="135">
        <f>SUM(J37:J41)</f>
        <v>0</v>
      </c>
      <c r="K42" s="135">
        <f t="shared" ref="K42:AZ42" si="123">SUM(K37:K41)</f>
        <v>0</v>
      </c>
      <c r="L42" s="135">
        <f t="shared" si="123"/>
        <v>0</v>
      </c>
      <c r="M42" s="135">
        <f t="shared" si="123"/>
        <v>1829223</v>
      </c>
      <c r="N42" s="135">
        <f t="shared" si="123"/>
        <v>0</v>
      </c>
      <c r="O42" s="135">
        <f t="shared" si="123"/>
        <v>1829223</v>
      </c>
      <c r="P42" s="135">
        <f t="shared" si="123"/>
        <v>3760657.5</v>
      </c>
      <c r="Q42" s="135">
        <f t="shared" si="123"/>
        <v>0</v>
      </c>
      <c r="R42" s="135">
        <f t="shared" si="123"/>
        <v>3760657.5</v>
      </c>
      <c r="S42" s="135">
        <f t="shared" si="123"/>
        <v>4256257.5</v>
      </c>
      <c r="T42" s="135">
        <f t="shared" si="123"/>
        <v>0</v>
      </c>
      <c r="U42" s="135">
        <f t="shared" si="123"/>
        <v>4256257.5</v>
      </c>
      <c r="V42" s="135">
        <f t="shared" si="123"/>
        <v>2398234.5</v>
      </c>
      <c r="W42" s="135">
        <f t="shared" si="123"/>
        <v>0</v>
      </c>
      <c r="X42" s="135">
        <f t="shared" si="123"/>
        <v>2398234.5</v>
      </c>
      <c r="Y42" s="135">
        <f t="shared" si="123"/>
        <v>1148823</v>
      </c>
      <c r="Z42" s="135">
        <f t="shared" si="123"/>
        <v>0</v>
      </c>
      <c r="AA42" s="135">
        <f t="shared" si="123"/>
        <v>1148823</v>
      </c>
      <c r="AB42" s="135">
        <f t="shared" si="123"/>
        <v>1960234.5</v>
      </c>
      <c r="AC42" s="135">
        <f t="shared" si="123"/>
        <v>0</v>
      </c>
      <c r="AD42" s="135">
        <f t="shared" si="123"/>
        <v>1960234.5</v>
      </c>
      <c r="AE42" s="135">
        <f t="shared" si="123"/>
        <v>0</v>
      </c>
      <c r="AF42" s="135">
        <f t="shared" si="123"/>
        <v>0</v>
      </c>
      <c r="AG42" s="135">
        <f t="shared" si="123"/>
        <v>0</v>
      </c>
      <c r="AH42" s="135">
        <f t="shared" si="123"/>
        <v>0</v>
      </c>
      <c r="AI42" s="135">
        <f t="shared" si="123"/>
        <v>0</v>
      </c>
      <c r="AJ42" s="135">
        <f t="shared" si="123"/>
        <v>0</v>
      </c>
      <c r="AK42" s="135">
        <f t="shared" si="123"/>
        <v>0</v>
      </c>
      <c r="AL42" s="135">
        <f t="shared" si="123"/>
        <v>0</v>
      </c>
      <c r="AM42" s="135">
        <f t="shared" si="123"/>
        <v>0</v>
      </c>
      <c r="AN42" s="135">
        <f t="shared" si="123"/>
        <v>15353430</v>
      </c>
      <c r="AO42" s="135">
        <f t="shared" si="123"/>
        <v>0</v>
      </c>
      <c r="AP42" s="135">
        <f t="shared" si="123"/>
        <v>15353430</v>
      </c>
      <c r="AQ42" s="135">
        <f t="shared" si="123"/>
        <v>2855857.5</v>
      </c>
      <c r="AR42" s="135">
        <f t="shared" si="123"/>
        <v>0</v>
      </c>
      <c r="AS42" s="135">
        <f t="shared" si="123"/>
        <v>2855857.5</v>
      </c>
      <c r="AT42" s="135">
        <f t="shared" si="123"/>
        <v>1477411.5</v>
      </c>
      <c r="AU42" s="135">
        <f t="shared" si="123"/>
        <v>0</v>
      </c>
      <c r="AV42" s="135">
        <f t="shared" si="123"/>
        <v>0</v>
      </c>
      <c r="AW42" s="135">
        <f t="shared" si="123"/>
        <v>1477411.5</v>
      </c>
      <c r="AX42" s="135">
        <f t="shared" si="123"/>
        <v>6784938</v>
      </c>
      <c r="AY42" s="135">
        <f t="shared" si="123"/>
        <v>0</v>
      </c>
      <c r="AZ42" s="265">
        <f t="shared" si="123"/>
        <v>6784938</v>
      </c>
      <c r="BA42" s="267">
        <f t="shared" ref="BA42" si="124">SUM(BA37:BA41)</f>
        <v>-4235223</v>
      </c>
      <c r="BB42" s="10"/>
      <c r="BC42" s="15"/>
      <c r="BD42" s="15"/>
      <c r="BE42" s="15"/>
      <c r="BF42" s="15"/>
      <c r="BG42" s="15"/>
      <c r="BH42" s="15"/>
      <c r="BI42" s="10"/>
    </row>
    <row r="43" spans="2:61" ht="24.9" customHeight="1">
      <c r="B43" s="136" t="s">
        <v>97</v>
      </c>
      <c r="C43" s="308" t="s">
        <v>171</v>
      </c>
      <c r="D43" s="309"/>
      <c r="E43" s="247"/>
      <c r="F43" s="256"/>
      <c r="G43" s="124"/>
      <c r="H43" s="137"/>
      <c r="I43" s="137"/>
      <c r="J43" s="111"/>
      <c r="K43" s="111"/>
      <c r="L43" s="110"/>
      <c r="M43" s="111"/>
      <c r="N43" s="111"/>
      <c r="O43" s="110"/>
      <c r="P43" s="111"/>
      <c r="Q43" s="110"/>
      <c r="R43" s="110"/>
      <c r="S43" s="111"/>
      <c r="T43" s="138"/>
      <c r="U43" s="139"/>
      <c r="V43" s="140"/>
      <c r="W43" s="139"/>
      <c r="X43" s="139"/>
      <c r="Y43" s="139"/>
      <c r="Z43" s="139"/>
      <c r="AA43" s="139"/>
      <c r="AB43" s="139"/>
      <c r="AC43" s="139"/>
      <c r="AD43" s="139"/>
      <c r="AE43" s="139"/>
      <c r="AF43" s="139"/>
      <c r="AG43" s="139"/>
      <c r="AH43" s="139"/>
      <c r="AI43" s="139"/>
      <c r="AJ43" s="139"/>
      <c r="AK43" s="139"/>
      <c r="AL43" s="139"/>
      <c r="AM43" s="139"/>
      <c r="AN43" s="139"/>
      <c r="AO43" s="139"/>
      <c r="AP43" s="139"/>
      <c r="AQ43" s="140"/>
      <c r="AR43" s="139"/>
      <c r="AS43" s="139"/>
      <c r="AT43" s="140"/>
      <c r="AU43" s="139"/>
      <c r="AV43" s="139"/>
      <c r="AW43" s="139"/>
      <c r="AX43" s="140"/>
      <c r="AY43" s="139"/>
      <c r="AZ43" s="139"/>
      <c r="BA43" s="141"/>
      <c r="BC43" s="16"/>
      <c r="BD43" s="17"/>
      <c r="BE43" s="17"/>
      <c r="BF43" s="17"/>
      <c r="BG43" s="17"/>
      <c r="BH43" s="17"/>
    </row>
    <row r="44" spans="2:61" ht="24.9" customHeight="1">
      <c r="B44" s="142"/>
      <c r="C44" s="92" t="s">
        <v>46</v>
      </c>
      <c r="D44" s="127"/>
      <c r="E44" s="257"/>
      <c r="F44" s="258"/>
      <c r="G44" s="128"/>
      <c r="H44" s="128"/>
      <c r="I44" s="128"/>
      <c r="J44" s="143"/>
      <c r="K44" s="143"/>
      <c r="L44" s="143"/>
      <c r="M44" s="143"/>
      <c r="N44" s="143"/>
      <c r="O44" s="143"/>
      <c r="P44" s="143"/>
      <c r="Q44" s="143"/>
      <c r="R44" s="143"/>
      <c r="S44" s="143"/>
      <c r="T44" s="143"/>
      <c r="U44" s="143"/>
      <c r="V44" s="143"/>
      <c r="W44" s="143"/>
      <c r="X44" s="143"/>
      <c r="Y44" s="143"/>
      <c r="Z44" s="143"/>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4"/>
      <c r="BC44" s="16"/>
      <c r="BD44" s="16"/>
      <c r="BE44" s="16"/>
      <c r="BF44" s="16"/>
      <c r="BG44" s="16"/>
      <c r="BH44" s="16"/>
    </row>
    <row r="45" spans="2:61" ht="24.9" customHeight="1">
      <c r="B45" s="131" t="s">
        <v>98</v>
      </c>
      <c r="C45" s="108" t="s">
        <v>172</v>
      </c>
      <c r="D45" s="145"/>
      <c r="E45" s="251" t="s">
        <v>242</v>
      </c>
      <c r="F45" s="252" t="s">
        <v>186</v>
      </c>
      <c r="G45" s="101" t="s">
        <v>188</v>
      </c>
      <c r="H45" s="78" t="s">
        <v>161</v>
      </c>
      <c r="I45" s="79" t="s">
        <v>182</v>
      </c>
      <c r="J45" s="103">
        <f>'[1]Summary for IPSIS'!H28+'[1]Summary for IPSIS'!I28</f>
        <v>0</v>
      </c>
      <c r="K45" s="103">
        <f>'[1]Summary for IPSIS'!J28</f>
        <v>0</v>
      </c>
      <c r="L45" s="104">
        <f t="shared" ref="L45" si="125">J45+K45</f>
        <v>0</v>
      </c>
      <c r="M45" s="103">
        <f>'[1]Summary for IPSIS'!U28+'[1]Summary for IPSIS'!V28</f>
        <v>658736.18999999994</v>
      </c>
      <c r="N45" s="103">
        <f>'[1]Summary for IPSIS'!W28</f>
        <v>0</v>
      </c>
      <c r="O45" s="104">
        <f t="shared" ref="O45" si="126">M45+N45</f>
        <v>658736.18999999994</v>
      </c>
      <c r="P45" s="105">
        <f>'[1]Summary for IPSIS'!AH28+'[1]Summary for IPSIS'!AI28</f>
        <v>675698.53499999992</v>
      </c>
      <c r="Q45" s="104">
        <f>'[1]Summary for IPSIS'!AJ28</f>
        <v>0</v>
      </c>
      <c r="R45" s="104">
        <f t="shared" ref="R45" si="127">P45+Q45</f>
        <v>675698.53499999992</v>
      </c>
      <c r="S45" s="105">
        <f>'[1]Summary for IPSIS'!AU28+'[1]Summary for IPSIS'!AV28</f>
        <v>675698.53499999992</v>
      </c>
      <c r="T45" s="104">
        <f>'[1]Summary for IPSIS'!AW28</f>
        <v>0</v>
      </c>
      <c r="U45" s="104">
        <f t="shared" ref="U45" si="128">S45+T45</f>
        <v>675698.53499999992</v>
      </c>
      <c r="V45" s="105">
        <f>'[1]Summary for IPSIS'!BH28+'[1]Summary for IPSIS'!BI28</f>
        <v>675698.53499999992</v>
      </c>
      <c r="W45" s="104">
        <f>'[1]Summary for IPSIS'!BJ28</f>
        <v>0</v>
      </c>
      <c r="X45" s="104">
        <f t="shared" ref="X45" si="129">V45+W45</f>
        <v>675698.53499999992</v>
      </c>
      <c r="Y45" s="104">
        <f>'[1]Summary for IPSIS'!BU28+'[1]Summary for IPSIS'!BV28</f>
        <v>675698.53499999992</v>
      </c>
      <c r="Z45" s="104">
        <f>'[1]Summary for IPSIS'!BW28</f>
        <v>0</v>
      </c>
      <c r="AA45" s="104">
        <f t="shared" ref="AA45" si="130">SUM(Y45:Z45)</f>
        <v>675698.53499999992</v>
      </c>
      <c r="AB45" s="104">
        <f>'[1]Summary for IPSIS'!CH28+'[1]Summary for IPSIS'!CI28</f>
        <v>675698.53499999992</v>
      </c>
      <c r="AC45" s="104">
        <f>'[1]Summary for IPSIS'!CJ28</f>
        <v>0</v>
      </c>
      <c r="AD45" s="104">
        <f t="shared" ref="AD45" si="131">SUM(AB45:AC45)</f>
        <v>675698.53499999992</v>
      </c>
      <c r="AE45" s="104"/>
      <c r="AF45" s="104"/>
      <c r="AG45" s="104">
        <f t="shared" ref="AG45" si="132">SUM(AE45:AF45)</f>
        <v>0</v>
      </c>
      <c r="AH45" s="104"/>
      <c r="AI45" s="104"/>
      <c r="AJ45" s="104">
        <f t="shared" ref="AJ45" si="133">SUM(AH45:AI45)</f>
        <v>0</v>
      </c>
      <c r="AK45" s="104"/>
      <c r="AL45" s="104"/>
      <c r="AM45" s="104">
        <f t="shared" ref="AM45" si="134">SUM(AK45:AL45)</f>
        <v>0</v>
      </c>
      <c r="AN45" s="104">
        <f t="shared" ref="AN45:AN46" si="135">J45+M45+P45+S45+V45+Y45+AB45+AE45+AH45+AK45</f>
        <v>4037228.8650000002</v>
      </c>
      <c r="AO45" s="104">
        <f t="shared" ref="AO45:AO46" si="136">K45+N45+Q45+T45+W45+Z45+AC45+AF45+AI45+AL45</f>
        <v>0</v>
      </c>
      <c r="AP45" s="134">
        <f>AN45+AO45</f>
        <v>4037228.8650000002</v>
      </c>
      <c r="AQ45" s="105">
        <f>'[1]Summary for IPSIS'!$L$28+'[1]Summary for IPSIS'!$Y$28+'[1]Summary for IPSIS'!$AL$28</f>
        <v>1334434.7249999999</v>
      </c>
      <c r="AR45" s="110"/>
      <c r="AS45" s="134">
        <f>AQ45+AR45</f>
        <v>1334434.7249999999</v>
      </c>
      <c r="AT45" s="104">
        <f>SUM('[1]Summary for IPSIS'!$EM$27:$ER$27)</f>
        <v>456000</v>
      </c>
      <c r="AU45" s="134"/>
      <c r="AV45" s="104">
        <v>0</v>
      </c>
      <c r="AW45" s="110">
        <f t="shared" ref="AW45:AW46" si="137">AT45+AU45</f>
        <v>456000</v>
      </c>
      <c r="AX45" s="105">
        <f>'[1]Summary for IPSIS'!$AY$28+'[1]Summary for IPSIS'!$BL$28+'[1]Summary for IPSIS'!$BY$28+'[1]Summary for IPSIS'!$CL$28</f>
        <v>2702794.1399999997</v>
      </c>
      <c r="AY45" s="134"/>
      <c r="AZ45" s="110">
        <f t="shared" ref="AZ45:AZ46" si="138">AX45+AY45</f>
        <v>2702794.1399999997</v>
      </c>
      <c r="BA45" s="146">
        <f t="shared" ref="BA45:BA46" si="139">SUM(AZ45+AW45+AS45)-AP45</f>
        <v>455999.99999999907</v>
      </c>
    </row>
    <row r="46" spans="2:61" ht="24.9" customHeight="1">
      <c r="B46" s="131" t="s">
        <v>176</v>
      </c>
      <c r="C46" s="108" t="s">
        <v>173</v>
      </c>
      <c r="D46" s="145"/>
      <c r="E46" s="251" t="s">
        <v>243</v>
      </c>
      <c r="F46" s="252" t="s">
        <v>112</v>
      </c>
      <c r="G46" s="101" t="s">
        <v>189</v>
      </c>
      <c r="H46" s="78" t="s">
        <v>161</v>
      </c>
      <c r="I46" s="79" t="s">
        <v>182</v>
      </c>
      <c r="J46" s="103">
        <f>'[1]Summary for IPSIS'!H29+'[1]Summary for IPSIS'!I29</f>
        <v>0</v>
      </c>
      <c r="K46" s="103">
        <f>'[1]Summary for IPSIS'!J29</f>
        <v>0</v>
      </c>
      <c r="L46" s="104">
        <f t="shared" ref="L46:L48" si="140">J46+K46</f>
        <v>0</v>
      </c>
      <c r="M46" s="103">
        <f>'[1]Summary for IPSIS'!U29+'[1]Summary for IPSIS'!V29</f>
        <v>2823682.8</v>
      </c>
      <c r="N46" s="103">
        <f>'[1]Summary for IPSIS'!W29</f>
        <v>0</v>
      </c>
      <c r="O46" s="104">
        <f t="shared" ref="O46:O48" si="141">M46+N46</f>
        <v>2823682.8</v>
      </c>
      <c r="P46" s="105">
        <f>'[1]Summary for IPSIS'!AH29+'[1]Summary for IPSIS'!AI29</f>
        <v>3072751.8</v>
      </c>
      <c r="Q46" s="104">
        <f>'[1]Summary for IPSIS'!AJ29</f>
        <v>0</v>
      </c>
      <c r="R46" s="104">
        <f t="shared" ref="R46:R48" si="142">P46+Q46</f>
        <v>3072751.8</v>
      </c>
      <c r="S46" s="105">
        <f>'[1]Summary for IPSIS'!AU29+'[1]Summary for IPSIS'!AV29</f>
        <v>3072751.8</v>
      </c>
      <c r="T46" s="104">
        <f>'[1]Summary for IPSIS'!AW29</f>
        <v>0</v>
      </c>
      <c r="U46" s="104">
        <f t="shared" ref="U46:U48" si="143">S46+T46</f>
        <v>3072751.8</v>
      </c>
      <c r="V46" s="105">
        <f>'[1]Summary for IPSIS'!BH29+'[1]Summary for IPSIS'!BI29</f>
        <v>3072751.8</v>
      </c>
      <c r="W46" s="104">
        <f>'[1]Summary for IPSIS'!BJ29</f>
        <v>0</v>
      </c>
      <c r="X46" s="104">
        <f t="shared" ref="X46:X48" si="144">V46+W46</f>
        <v>3072751.8</v>
      </c>
      <c r="Y46" s="104">
        <f>'[1]Summary for IPSIS'!BU29+'[1]Summary for IPSIS'!BV29</f>
        <v>3072751.8</v>
      </c>
      <c r="Z46" s="104">
        <f>'[1]Summary for IPSIS'!BW29</f>
        <v>0</v>
      </c>
      <c r="AA46" s="104">
        <f t="shared" ref="AA46:AA48" si="145">SUM(Y46:Z46)</f>
        <v>3072751.8</v>
      </c>
      <c r="AB46" s="104">
        <f>'[1]Summary for IPSIS'!CH29+'[1]Summary for IPSIS'!CI29</f>
        <v>3072751.8</v>
      </c>
      <c r="AC46" s="104">
        <f>'[1]Summary for IPSIS'!CJ29</f>
        <v>0</v>
      </c>
      <c r="AD46" s="104">
        <f t="shared" ref="AD46:AD48" si="146">SUM(AB46:AC46)</f>
        <v>3072751.8</v>
      </c>
      <c r="AE46" s="104"/>
      <c r="AF46" s="104"/>
      <c r="AG46" s="104">
        <f t="shared" ref="AG46:AG48" si="147">SUM(AE46:AF46)</f>
        <v>0</v>
      </c>
      <c r="AH46" s="104"/>
      <c r="AI46" s="104"/>
      <c r="AJ46" s="104">
        <f t="shared" ref="AJ46:AJ48" si="148">SUM(AH46:AI46)</f>
        <v>0</v>
      </c>
      <c r="AK46" s="104"/>
      <c r="AL46" s="104"/>
      <c r="AM46" s="104">
        <f t="shared" ref="AM46:AM48" si="149">SUM(AK46:AL46)</f>
        <v>0</v>
      </c>
      <c r="AN46" s="104">
        <f t="shared" si="135"/>
        <v>18187441.800000001</v>
      </c>
      <c r="AO46" s="104">
        <f t="shared" si="136"/>
        <v>0</v>
      </c>
      <c r="AP46" s="134">
        <f>AN46+AO46</f>
        <v>18187441.800000001</v>
      </c>
      <c r="AQ46" s="105">
        <f>'[1]Summary for IPSIS'!$L$29+'[1]Summary for IPSIS'!$Y$29+'[1]Summary for IPSIS'!$AL$29</f>
        <v>1815151.8</v>
      </c>
      <c r="AR46" s="110"/>
      <c r="AS46" s="134">
        <f>AQ46+AR46</f>
        <v>1815151.8</v>
      </c>
      <c r="AT46" s="104">
        <f>SUM('[1]Summary for IPSIS'!$EM$27:$ER$27)</f>
        <v>456000</v>
      </c>
      <c r="AU46" s="134"/>
      <c r="AV46" s="104">
        <v>0</v>
      </c>
      <c r="AW46" s="110">
        <f t="shared" si="137"/>
        <v>456000</v>
      </c>
      <c r="AX46" s="105">
        <f>'[1]Summary for IPSIS'!$AY$29+'[1]Summary for IPSIS'!$BL$29+'[1]Summary for IPSIS'!$BY$29+'[1]Summary for IPSIS'!$CL$29</f>
        <v>7260607.2000000002</v>
      </c>
      <c r="AY46" s="134"/>
      <c r="AZ46" s="110">
        <f t="shared" si="138"/>
        <v>7260607.2000000002</v>
      </c>
      <c r="BA46" s="146">
        <f t="shared" si="139"/>
        <v>-8655682.8000000007</v>
      </c>
    </row>
    <row r="47" spans="2:61" ht="24.9" customHeight="1">
      <c r="B47" s="131" t="s">
        <v>177</v>
      </c>
      <c r="C47" s="108" t="s">
        <v>174</v>
      </c>
      <c r="D47" s="145"/>
      <c r="E47" s="251" t="s">
        <v>244</v>
      </c>
      <c r="F47" s="252" t="s">
        <v>187</v>
      </c>
      <c r="G47" s="101" t="s">
        <v>190</v>
      </c>
      <c r="H47" s="78" t="s">
        <v>161</v>
      </c>
      <c r="I47" s="79" t="s">
        <v>182</v>
      </c>
      <c r="J47" s="103">
        <f>'[1]Summary for IPSIS'!H30+'[1]Summary for IPSIS'!I30</f>
        <v>0</v>
      </c>
      <c r="K47" s="103">
        <f>'[1]Summary for IPSIS'!J30</f>
        <v>0</v>
      </c>
      <c r="L47" s="104">
        <f t="shared" si="140"/>
        <v>0</v>
      </c>
      <c r="M47" s="103">
        <f>'[1]Summary for IPSIS'!U30+'[1]Summary for IPSIS'!V30</f>
        <v>0</v>
      </c>
      <c r="N47" s="103">
        <f>'[1]Summary for IPSIS'!W30</f>
        <v>0</v>
      </c>
      <c r="O47" s="104">
        <f t="shared" si="141"/>
        <v>0</v>
      </c>
      <c r="P47" s="105">
        <f>'[1]Summary for IPSIS'!AH30+'[1]Summary for IPSIS'!AI30</f>
        <v>289200</v>
      </c>
      <c r="Q47" s="104">
        <f>'[1]Summary for IPSIS'!AJ30</f>
        <v>0</v>
      </c>
      <c r="R47" s="104">
        <f t="shared" si="142"/>
        <v>289200</v>
      </c>
      <c r="S47" s="105">
        <f>'[1]Summary for IPSIS'!AU30+'[1]Summary for IPSIS'!AV30</f>
        <v>289200</v>
      </c>
      <c r="T47" s="104">
        <f>'[1]Summary for IPSIS'!AW30</f>
        <v>0</v>
      </c>
      <c r="U47" s="104">
        <f t="shared" si="143"/>
        <v>289200</v>
      </c>
      <c r="V47" s="105">
        <f>'[1]Summary for IPSIS'!BH30+'[1]Summary for IPSIS'!BI30</f>
        <v>289200</v>
      </c>
      <c r="W47" s="104">
        <f>'[1]Summary for IPSIS'!BJ30</f>
        <v>0</v>
      </c>
      <c r="X47" s="104">
        <f t="shared" si="144"/>
        <v>289200</v>
      </c>
      <c r="Y47" s="104">
        <f>'[1]Summary for IPSIS'!BU30+'[1]Summary for IPSIS'!BV30</f>
        <v>289200</v>
      </c>
      <c r="Z47" s="104">
        <f>'[1]Summary for IPSIS'!BW30</f>
        <v>0</v>
      </c>
      <c r="AA47" s="104">
        <f t="shared" si="145"/>
        <v>289200</v>
      </c>
      <c r="AB47" s="104">
        <f>'[1]Summary for IPSIS'!CH30+'[1]Summary for IPSIS'!CI30</f>
        <v>289200</v>
      </c>
      <c r="AC47" s="104">
        <f>'[1]Summary for IPSIS'!CJ30</f>
        <v>0</v>
      </c>
      <c r="AD47" s="104">
        <f t="shared" si="146"/>
        <v>289200</v>
      </c>
      <c r="AE47" s="104"/>
      <c r="AF47" s="104"/>
      <c r="AG47" s="104">
        <f t="shared" si="147"/>
        <v>0</v>
      </c>
      <c r="AH47" s="104"/>
      <c r="AI47" s="104"/>
      <c r="AJ47" s="104">
        <f t="shared" si="148"/>
        <v>0</v>
      </c>
      <c r="AK47" s="104"/>
      <c r="AL47" s="104"/>
      <c r="AM47" s="104">
        <f t="shared" si="149"/>
        <v>0</v>
      </c>
      <c r="AN47" s="104">
        <f t="shared" ref="AN47" si="150">J47+M47+P47+S47+V47+Y47+AB47+AE47+AH47+AK47</f>
        <v>1446000</v>
      </c>
      <c r="AO47" s="104">
        <f t="shared" ref="AO47" si="151">K47+N47+Q47+T47+W47+Z47+AC47+AF47+AI47+AL47</f>
        <v>0</v>
      </c>
      <c r="AP47" s="134">
        <f>AN47+AO47</f>
        <v>1446000</v>
      </c>
      <c r="AQ47" s="105">
        <f>'[1]Summary for IPSIS'!$L$30+'[1]Summary for IPSIS'!$Y$30+'[1]Summary for IPSIS'!$AL$30</f>
        <v>198000</v>
      </c>
      <c r="AR47" s="110"/>
      <c r="AS47" s="134">
        <f>AQ47+AR47</f>
        <v>198000</v>
      </c>
      <c r="AT47" s="104">
        <f>SUM('[1]Summary for IPSIS'!$EM$28:$ER$28)</f>
        <v>0</v>
      </c>
      <c r="AU47" s="134"/>
      <c r="AV47" s="104">
        <v>0</v>
      </c>
      <c r="AW47" s="110">
        <f t="shared" ref="AW47" si="152">AT47+AU47</f>
        <v>0</v>
      </c>
      <c r="AX47" s="105">
        <f>'[1]Summary for IPSIS'!$AY$30+'[1]Summary for IPSIS'!$BL$30+'[1]Summary for IPSIS'!$BY$30+'[1]Summary for IPSIS'!$CL$30</f>
        <v>792000</v>
      </c>
      <c r="AY47" s="134"/>
      <c r="AZ47" s="110">
        <f t="shared" ref="AZ47" si="153">AX47+AY47</f>
        <v>792000</v>
      </c>
      <c r="BA47" s="146">
        <f t="shared" ref="BA47" si="154">SUM(AZ47+AW47+AS47)-AP47</f>
        <v>-456000</v>
      </c>
    </row>
    <row r="48" spans="2:61" ht="24.9" customHeight="1" thickBot="1">
      <c r="B48" s="131" t="s">
        <v>178</v>
      </c>
      <c r="C48" s="108" t="s">
        <v>175</v>
      </c>
      <c r="D48" s="145"/>
      <c r="E48" s="251" t="s">
        <v>236</v>
      </c>
      <c r="F48" s="252" t="s">
        <v>139</v>
      </c>
      <c r="G48" s="101" t="s">
        <v>191</v>
      </c>
      <c r="H48" s="78" t="s">
        <v>161</v>
      </c>
      <c r="I48" s="79" t="s">
        <v>192</v>
      </c>
      <c r="J48" s="103">
        <f>'[1]Summary for IPSIS'!H31+'[1]Summary for IPSIS'!I31</f>
        <v>0</v>
      </c>
      <c r="K48" s="103">
        <f>'[1]Summary for IPSIS'!J31</f>
        <v>0</v>
      </c>
      <c r="L48" s="104">
        <f t="shared" si="140"/>
        <v>0</v>
      </c>
      <c r="M48" s="103">
        <f>'[1]Summary for IPSIS'!U31+'[1]Summary for IPSIS'!V31</f>
        <v>353668.09499999997</v>
      </c>
      <c r="N48" s="103">
        <f>'[1]Summary for IPSIS'!W31</f>
        <v>0</v>
      </c>
      <c r="O48" s="104">
        <f t="shared" si="141"/>
        <v>353668.09499999997</v>
      </c>
      <c r="P48" s="105">
        <f>'[1]Summary for IPSIS'!AH31+'[1]Summary for IPSIS'!AI31</f>
        <v>353668.09499999997</v>
      </c>
      <c r="Q48" s="104">
        <f>'[1]Summary for IPSIS'!AJ31</f>
        <v>0</v>
      </c>
      <c r="R48" s="104">
        <f t="shared" si="142"/>
        <v>353668.09499999997</v>
      </c>
      <c r="S48" s="105">
        <f>'[1]Summary for IPSIS'!AU31+'[1]Summary for IPSIS'!AV31</f>
        <v>353668.09499999997</v>
      </c>
      <c r="T48" s="104">
        <f>'[1]Summary for IPSIS'!AW31</f>
        <v>0</v>
      </c>
      <c r="U48" s="104">
        <f t="shared" si="143"/>
        <v>353668.09499999997</v>
      </c>
      <c r="V48" s="105">
        <f>'[1]Summary for IPSIS'!BH31+'[1]Summary for IPSIS'!BI31</f>
        <v>1306185.645</v>
      </c>
      <c r="W48" s="104">
        <f>'[1]Summary for IPSIS'!BJ31</f>
        <v>34500</v>
      </c>
      <c r="X48" s="104">
        <f t="shared" si="144"/>
        <v>1340685.645</v>
      </c>
      <c r="Y48" s="104">
        <f>'[1]Summary for IPSIS'!BU31+'[1]Summary for IPSIS'!BV31</f>
        <v>372515.14499999996</v>
      </c>
      <c r="Z48" s="104">
        <f>'[1]Summary for IPSIS'!BW31</f>
        <v>0</v>
      </c>
      <c r="AA48" s="104">
        <f t="shared" si="145"/>
        <v>372515.14499999996</v>
      </c>
      <c r="AB48" s="104">
        <f>'[1]Summary for IPSIS'!CH31+'[1]Summary for IPSIS'!CI31</f>
        <v>1603503.1950000001</v>
      </c>
      <c r="AC48" s="104">
        <f>'[1]Summary for IPSIS'!CJ31</f>
        <v>0</v>
      </c>
      <c r="AD48" s="104">
        <f t="shared" si="146"/>
        <v>1603503.1950000001</v>
      </c>
      <c r="AE48" s="104"/>
      <c r="AF48" s="104"/>
      <c r="AG48" s="104">
        <f t="shared" si="147"/>
        <v>0</v>
      </c>
      <c r="AH48" s="104"/>
      <c r="AI48" s="104"/>
      <c r="AJ48" s="104">
        <f t="shared" si="148"/>
        <v>0</v>
      </c>
      <c r="AK48" s="104"/>
      <c r="AL48" s="104"/>
      <c r="AM48" s="104">
        <f t="shared" si="149"/>
        <v>0</v>
      </c>
      <c r="AN48" s="104">
        <f t="shared" ref="AN48:AO48" si="155">J48+M48+P48+S48+V48+Y48+AB48+AE48+AH48+AK48</f>
        <v>4343208.2699999996</v>
      </c>
      <c r="AO48" s="104">
        <f t="shared" si="155"/>
        <v>34500</v>
      </c>
      <c r="AP48" s="134">
        <f>AN48+AO48</f>
        <v>4377708.2699999996</v>
      </c>
      <c r="AQ48" s="105">
        <f>'[1]Summary for IPSIS'!$L$31+'[1]Summary for IPSIS'!$Y$31+'[1]Summary for IPSIS'!$AL$31</f>
        <v>653336.18999999994</v>
      </c>
      <c r="AR48" s="110"/>
      <c r="AS48" s="134">
        <f>AQ48+AR48</f>
        <v>653336.18999999994</v>
      </c>
      <c r="AT48" s="104">
        <f>SUM('[1]Summary for IPSIS'!$EM$29:$ER$29)</f>
        <v>0</v>
      </c>
      <c r="AU48" s="134"/>
      <c r="AV48" s="104">
        <v>0</v>
      </c>
      <c r="AW48" s="110">
        <f t="shared" ref="AW48" si="156">AT48+AU48</f>
        <v>0</v>
      </c>
      <c r="AX48" s="105">
        <f>'[1]Summary for IPSIS'!$AY$31+'[1]Summary for IPSIS'!$BL$31+'[1]Summary for IPSIS'!$BY$31+'[1]Summary for IPSIS'!$CL$31-34500</f>
        <v>1380172.38</v>
      </c>
      <c r="AY48" s="134">
        <v>34500</v>
      </c>
      <c r="AZ48" s="110">
        <f t="shared" ref="AZ48" si="157">AX48+AY48</f>
        <v>1414672.38</v>
      </c>
      <c r="BA48" s="146">
        <f t="shared" ref="BA48" si="158">SUM(AZ48+AW48+AS48)-AP48</f>
        <v>-2309699.6999999997</v>
      </c>
    </row>
    <row r="49" spans="2:61" s="4" customFormat="1" ht="24.9" customHeight="1" thickBot="1">
      <c r="B49" s="112"/>
      <c r="C49" s="70" t="s">
        <v>117</v>
      </c>
      <c r="D49" s="113"/>
      <c r="E49" s="254"/>
      <c r="F49" s="255"/>
      <c r="G49" s="114"/>
      <c r="H49" s="114"/>
      <c r="I49" s="114"/>
      <c r="J49" s="147">
        <f>SUM(J45:J48)</f>
        <v>0</v>
      </c>
      <c r="K49" s="147">
        <f t="shared" ref="K49:AZ49" si="159">SUM(K45:K48)</f>
        <v>0</v>
      </c>
      <c r="L49" s="147">
        <f t="shared" si="159"/>
        <v>0</v>
      </c>
      <c r="M49" s="147">
        <f t="shared" si="159"/>
        <v>3836087.085</v>
      </c>
      <c r="N49" s="147">
        <f t="shared" si="159"/>
        <v>0</v>
      </c>
      <c r="O49" s="147">
        <f t="shared" si="159"/>
        <v>3836087.085</v>
      </c>
      <c r="P49" s="147">
        <f t="shared" si="159"/>
        <v>4391318.43</v>
      </c>
      <c r="Q49" s="147">
        <f t="shared" si="159"/>
        <v>0</v>
      </c>
      <c r="R49" s="147">
        <f t="shared" si="159"/>
        <v>4391318.43</v>
      </c>
      <c r="S49" s="147">
        <f t="shared" si="159"/>
        <v>4391318.43</v>
      </c>
      <c r="T49" s="147">
        <f t="shared" si="159"/>
        <v>0</v>
      </c>
      <c r="U49" s="147">
        <f t="shared" si="159"/>
        <v>4391318.43</v>
      </c>
      <c r="V49" s="147">
        <f t="shared" si="159"/>
        <v>5343835.9800000004</v>
      </c>
      <c r="W49" s="147">
        <f t="shared" si="159"/>
        <v>34500</v>
      </c>
      <c r="X49" s="147">
        <f t="shared" si="159"/>
        <v>5378335.9800000004</v>
      </c>
      <c r="Y49" s="147">
        <f t="shared" si="159"/>
        <v>4410165.4799999995</v>
      </c>
      <c r="Z49" s="147">
        <f t="shared" si="159"/>
        <v>0</v>
      </c>
      <c r="AA49" s="147">
        <f t="shared" si="159"/>
        <v>4410165.4799999995</v>
      </c>
      <c r="AB49" s="147">
        <f t="shared" si="159"/>
        <v>5641153.5300000003</v>
      </c>
      <c r="AC49" s="147">
        <f t="shared" si="159"/>
        <v>0</v>
      </c>
      <c r="AD49" s="147">
        <f t="shared" si="159"/>
        <v>5641153.5300000003</v>
      </c>
      <c r="AE49" s="147">
        <f t="shared" si="159"/>
        <v>0</v>
      </c>
      <c r="AF49" s="147">
        <f t="shared" si="159"/>
        <v>0</v>
      </c>
      <c r="AG49" s="147">
        <f t="shared" si="159"/>
        <v>0</v>
      </c>
      <c r="AH49" s="147">
        <f t="shared" si="159"/>
        <v>0</v>
      </c>
      <c r="AI49" s="147">
        <f t="shared" si="159"/>
        <v>0</v>
      </c>
      <c r="AJ49" s="147">
        <f t="shared" si="159"/>
        <v>0</v>
      </c>
      <c r="AK49" s="147">
        <f t="shared" si="159"/>
        <v>0</v>
      </c>
      <c r="AL49" s="147">
        <f t="shared" si="159"/>
        <v>0</v>
      </c>
      <c r="AM49" s="147">
        <f t="shared" si="159"/>
        <v>0</v>
      </c>
      <c r="AN49" s="147">
        <f t="shared" si="159"/>
        <v>28013878.934999999</v>
      </c>
      <c r="AO49" s="147">
        <f t="shared" si="159"/>
        <v>34500</v>
      </c>
      <c r="AP49" s="147">
        <f t="shared" si="159"/>
        <v>28048378.934999999</v>
      </c>
      <c r="AQ49" s="147">
        <f t="shared" si="159"/>
        <v>4000922.7149999999</v>
      </c>
      <c r="AR49" s="147">
        <f t="shared" si="159"/>
        <v>0</v>
      </c>
      <c r="AS49" s="147">
        <f t="shared" si="159"/>
        <v>4000922.7149999999</v>
      </c>
      <c r="AT49" s="147">
        <f t="shared" si="159"/>
        <v>912000</v>
      </c>
      <c r="AU49" s="147">
        <f t="shared" si="159"/>
        <v>0</v>
      </c>
      <c r="AV49" s="147">
        <f t="shared" si="159"/>
        <v>0</v>
      </c>
      <c r="AW49" s="147">
        <f t="shared" si="159"/>
        <v>912000</v>
      </c>
      <c r="AX49" s="147">
        <f t="shared" si="159"/>
        <v>12135573.719999999</v>
      </c>
      <c r="AY49" s="147">
        <f t="shared" si="159"/>
        <v>34500</v>
      </c>
      <c r="AZ49" s="147">
        <f t="shared" si="159"/>
        <v>12170073.719999999</v>
      </c>
      <c r="BA49" s="148">
        <f t="shared" ref="BA49" si="160">SUM(BA45:BA48)</f>
        <v>-10965382.5</v>
      </c>
      <c r="BB49" s="10"/>
      <c r="BC49" s="10"/>
      <c r="BD49" s="10"/>
      <c r="BE49" s="10"/>
      <c r="BF49" s="10"/>
      <c r="BG49" s="10"/>
      <c r="BH49" s="10"/>
      <c r="BI49" s="10"/>
    </row>
    <row r="50" spans="2:61" s="4" customFormat="1" ht="24.9" customHeight="1" thickBot="1">
      <c r="B50" s="112"/>
      <c r="C50" s="273" t="s">
        <v>118</v>
      </c>
      <c r="D50" s="274"/>
      <c r="E50" s="254"/>
      <c r="F50" s="255"/>
      <c r="G50" s="114"/>
      <c r="H50" s="114"/>
      <c r="I50" s="114"/>
      <c r="J50" s="115">
        <f>J42+J49</f>
        <v>0</v>
      </c>
      <c r="K50" s="115">
        <f t="shared" ref="K50:AZ50" si="161">K42+K49</f>
        <v>0</v>
      </c>
      <c r="L50" s="115">
        <f t="shared" si="161"/>
        <v>0</v>
      </c>
      <c r="M50" s="115">
        <f t="shared" si="161"/>
        <v>5665310.085</v>
      </c>
      <c r="N50" s="115">
        <f t="shared" si="161"/>
        <v>0</v>
      </c>
      <c r="O50" s="115">
        <f t="shared" si="161"/>
        <v>5665310.085</v>
      </c>
      <c r="P50" s="115">
        <f t="shared" si="161"/>
        <v>8151975.9299999997</v>
      </c>
      <c r="Q50" s="115">
        <f t="shared" si="161"/>
        <v>0</v>
      </c>
      <c r="R50" s="115">
        <f t="shared" si="161"/>
        <v>8151975.9299999997</v>
      </c>
      <c r="S50" s="115">
        <f t="shared" si="161"/>
        <v>8647575.9299999997</v>
      </c>
      <c r="T50" s="115">
        <f t="shared" si="161"/>
        <v>0</v>
      </c>
      <c r="U50" s="115">
        <f t="shared" si="161"/>
        <v>8647575.9299999997</v>
      </c>
      <c r="V50" s="115">
        <f t="shared" si="161"/>
        <v>7742070.4800000004</v>
      </c>
      <c r="W50" s="115">
        <f t="shared" si="161"/>
        <v>34500</v>
      </c>
      <c r="X50" s="115">
        <f t="shared" si="161"/>
        <v>7776570.4800000004</v>
      </c>
      <c r="Y50" s="115">
        <f t="shared" si="161"/>
        <v>5558988.4799999995</v>
      </c>
      <c r="Z50" s="115">
        <f t="shared" si="161"/>
        <v>0</v>
      </c>
      <c r="AA50" s="115">
        <f t="shared" si="161"/>
        <v>5558988.4799999995</v>
      </c>
      <c r="AB50" s="115">
        <f t="shared" si="161"/>
        <v>7601388.0300000003</v>
      </c>
      <c r="AC50" s="115">
        <f t="shared" si="161"/>
        <v>0</v>
      </c>
      <c r="AD50" s="115">
        <f t="shared" si="161"/>
        <v>7601388.0300000003</v>
      </c>
      <c r="AE50" s="115">
        <f t="shared" si="161"/>
        <v>0</v>
      </c>
      <c r="AF50" s="115">
        <f t="shared" si="161"/>
        <v>0</v>
      </c>
      <c r="AG50" s="115">
        <f t="shared" si="161"/>
        <v>0</v>
      </c>
      <c r="AH50" s="115">
        <f t="shared" si="161"/>
        <v>0</v>
      </c>
      <c r="AI50" s="115">
        <f t="shared" si="161"/>
        <v>0</v>
      </c>
      <c r="AJ50" s="115">
        <f t="shared" si="161"/>
        <v>0</v>
      </c>
      <c r="AK50" s="115">
        <f t="shared" si="161"/>
        <v>0</v>
      </c>
      <c r="AL50" s="115">
        <f t="shared" si="161"/>
        <v>0</v>
      </c>
      <c r="AM50" s="115">
        <f t="shared" si="161"/>
        <v>0</v>
      </c>
      <c r="AN50" s="115">
        <f t="shared" si="161"/>
        <v>43367308.935000002</v>
      </c>
      <c r="AO50" s="115">
        <f t="shared" si="161"/>
        <v>34500</v>
      </c>
      <c r="AP50" s="115">
        <f t="shared" si="161"/>
        <v>43401808.935000002</v>
      </c>
      <c r="AQ50" s="115">
        <f t="shared" si="161"/>
        <v>6856780.2149999999</v>
      </c>
      <c r="AR50" s="115">
        <f t="shared" si="161"/>
        <v>0</v>
      </c>
      <c r="AS50" s="115">
        <f t="shared" si="161"/>
        <v>6856780.2149999999</v>
      </c>
      <c r="AT50" s="115">
        <f t="shared" si="161"/>
        <v>2389411.5</v>
      </c>
      <c r="AU50" s="115">
        <f t="shared" si="161"/>
        <v>0</v>
      </c>
      <c r="AV50" s="115">
        <f t="shared" si="161"/>
        <v>0</v>
      </c>
      <c r="AW50" s="115">
        <f t="shared" si="161"/>
        <v>2389411.5</v>
      </c>
      <c r="AX50" s="115">
        <f t="shared" si="161"/>
        <v>18920511.719999999</v>
      </c>
      <c r="AY50" s="115">
        <f t="shared" si="161"/>
        <v>34500</v>
      </c>
      <c r="AZ50" s="115">
        <f t="shared" si="161"/>
        <v>18955011.719999999</v>
      </c>
      <c r="BA50" s="148">
        <f t="shared" ref="BA50" si="162">BA42+BA49</f>
        <v>-15200605.5</v>
      </c>
      <c r="BB50" s="10"/>
      <c r="BC50" s="10"/>
      <c r="BD50" s="10"/>
      <c r="BE50" s="10"/>
      <c r="BF50" s="10"/>
      <c r="BG50" s="10"/>
      <c r="BH50" s="10"/>
      <c r="BI50" s="10"/>
    </row>
    <row r="51" spans="2:61" s="4" customFormat="1" ht="24.9" customHeight="1" thickBot="1">
      <c r="B51" s="270" t="s">
        <v>196</v>
      </c>
      <c r="C51" s="271"/>
      <c r="D51" s="271"/>
      <c r="E51" s="271"/>
      <c r="F51" s="271"/>
      <c r="G51" s="271"/>
      <c r="H51" s="271"/>
      <c r="I51" s="271"/>
      <c r="J51" s="271"/>
      <c r="K51" s="271"/>
      <c r="L51" s="271"/>
      <c r="M51" s="271"/>
      <c r="N51" s="271"/>
      <c r="O51" s="271"/>
      <c r="P51" s="271"/>
      <c r="Q51" s="271"/>
      <c r="R51" s="271"/>
      <c r="S51" s="271"/>
      <c r="T51" s="271"/>
      <c r="U51" s="271"/>
      <c r="V51" s="271"/>
      <c r="W51" s="271"/>
      <c r="X51" s="271"/>
      <c r="Y51" s="271"/>
      <c r="Z51" s="271"/>
      <c r="AA51" s="271"/>
      <c r="AB51" s="271"/>
      <c r="AC51" s="271"/>
      <c r="AD51" s="271"/>
      <c r="AE51" s="271"/>
      <c r="AF51" s="271"/>
      <c r="AG51" s="271"/>
      <c r="AH51" s="271"/>
      <c r="AI51" s="271"/>
      <c r="AJ51" s="271"/>
      <c r="AK51" s="271"/>
      <c r="AL51" s="271"/>
      <c r="AM51" s="271"/>
      <c r="AN51" s="271"/>
      <c r="AO51" s="271"/>
      <c r="AP51" s="271"/>
      <c r="AQ51" s="271"/>
      <c r="AR51" s="271"/>
      <c r="AS51" s="271"/>
      <c r="AT51" s="271"/>
      <c r="AU51" s="271"/>
      <c r="AV51" s="271"/>
      <c r="AW51" s="271"/>
      <c r="AX51" s="271"/>
      <c r="AY51" s="271"/>
      <c r="AZ51" s="271"/>
      <c r="BA51" s="272"/>
      <c r="BB51" s="43"/>
      <c r="BC51" s="10"/>
      <c r="BD51" s="10"/>
      <c r="BE51" s="10"/>
      <c r="BF51" s="10"/>
      <c r="BG51" s="10"/>
      <c r="BH51" s="10"/>
      <c r="BI51" s="10"/>
    </row>
    <row r="52" spans="2:61" ht="24.9" customHeight="1" thickBot="1">
      <c r="B52" s="287" t="s">
        <v>251</v>
      </c>
      <c r="C52" s="288"/>
      <c r="D52" s="288"/>
      <c r="E52" s="288"/>
      <c r="F52" s="288"/>
      <c r="G52" s="288"/>
      <c r="H52" s="288"/>
      <c r="I52" s="288"/>
      <c r="J52" s="288"/>
      <c r="K52" s="288"/>
      <c r="L52" s="288"/>
      <c r="M52" s="288"/>
      <c r="N52" s="288"/>
      <c r="O52" s="288"/>
      <c r="P52" s="288"/>
      <c r="Q52" s="288"/>
      <c r="R52" s="288"/>
      <c r="S52" s="288"/>
      <c r="T52" s="288"/>
      <c r="U52" s="288"/>
      <c r="V52" s="288"/>
      <c r="W52" s="288"/>
      <c r="X52" s="288"/>
      <c r="Y52" s="288"/>
      <c r="Z52" s="288"/>
      <c r="AA52" s="288"/>
      <c r="AB52" s="288"/>
      <c r="AC52" s="288"/>
      <c r="AD52" s="288"/>
      <c r="AE52" s="288"/>
      <c r="AF52" s="288"/>
      <c r="AG52" s="288"/>
      <c r="AH52" s="288"/>
      <c r="AI52" s="288"/>
      <c r="AJ52" s="288"/>
      <c r="AK52" s="288"/>
      <c r="AL52" s="288"/>
      <c r="AM52" s="288"/>
      <c r="AN52" s="288"/>
      <c r="AO52" s="288"/>
      <c r="AP52" s="288"/>
      <c r="AQ52" s="288"/>
      <c r="AR52" s="288"/>
      <c r="AS52" s="288"/>
      <c r="AT52" s="288"/>
      <c r="AU52" s="288"/>
      <c r="AV52" s="288"/>
      <c r="AW52" s="288"/>
      <c r="AX52" s="288"/>
      <c r="AY52" s="288"/>
      <c r="AZ52" s="288"/>
      <c r="BA52" s="289"/>
    </row>
    <row r="53" spans="2:61" s="4" customFormat="1" ht="24.9" customHeight="1">
      <c r="B53" s="293" t="s">
        <v>0</v>
      </c>
      <c r="C53" s="296" t="s">
        <v>24</v>
      </c>
      <c r="D53" s="296" t="s">
        <v>1</v>
      </c>
      <c r="E53" s="246" t="s">
        <v>25</v>
      </c>
      <c r="F53" s="296" t="s">
        <v>73</v>
      </c>
      <c r="G53" s="296"/>
      <c r="H53" s="275" t="s">
        <v>29</v>
      </c>
      <c r="I53" s="275"/>
      <c r="J53" s="279" t="s">
        <v>32</v>
      </c>
      <c r="K53" s="279"/>
      <c r="L53" s="279"/>
      <c r="M53" s="279" t="s">
        <v>33</v>
      </c>
      <c r="N53" s="279"/>
      <c r="O53" s="279"/>
      <c r="P53" s="279" t="s">
        <v>34</v>
      </c>
      <c r="Q53" s="277"/>
      <c r="R53" s="277"/>
      <c r="S53" s="276" t="s">
        <v>35</v>
      </c>
      <c r="T53" s="276"/>
      <c r="U53" s="276"/>
      <c r="V53" s="276" t="s">
        <v>36</v>
      </c>
      <c r="W53" s="276"/>
      <c r="X53" s="276"/>
      <c r="Y53" s="276" t="s">
        <v>75</v>
      </c>
      <c r="Z53" s="276"/>
      <c r="AA53" s="276"/>
      <c r="AB53" s="276" t="s">
        <v>76</v>
      </c>
      <c r="AC53" s="276"/>
      <c r="AD53" s="276"/>
      <c r="AE53" s="276" t="s">
        <v>77</v>
      </c>
      <c r="AF53" s="276"/>
      <c r="AG53" s="276"/>
      <c r="AH53" s="276" t="s">
        <v>78</v>
      </c>
      <c r="AI53" s="276"/>
      <c r="AJ53" s="276"/>
      <c r="AK53" s="276" t="s">
        <v>79</v>
      </c>
      <c r="AL53" s="276"/>
      <c r="AM53" s="276"/>
      <c r="AN53" s="276" t="s">
        <v>37</v>
      </c>
      <c r="AO53" s="277"/>
      <c r="AP53" s="277"/>
      <c r="AQ53" s="279" t="s">
        <v>38</v>
      </c>
      <c r="AR53" s="279"/>
      <c r="AS53" s="279"/>
      <c r="AT53" s="279"/>
      <c r="AU53" s="279"/>
      <c r="AV53" s="279"/>
      <c r="AW53" s="279"/>
      <c r="AX53" s="279" t="s">
        <v>43</v>
      </c>
      <c r="AY53" s="280"/>
      <c r="AZ53" s="280"/>
      <c r="BA53" s="306" t="s">
        <v>44</v>
      </c>
      <c r="BB53" s="10"/>
      <c r="BC53" s="10"/>
      <c r="BD53" s="10"/>
      <c r="BE53" s="10"/>
      <c r="BF53" s="10"/>
      <c r="BG53" s="10"/>
      <c r="BH53" s="10"/>
      <c r="BI53" s="10"/>
    </row>
    <row r="54" spans="2:61" s="4" customFormat="1" ht="24.9" customHeight="1">
      <c r="B54" s="294"/>
      <c r="C54" s="297"/>
      <c r="D54" s="297"/>
      <c r="E54" s="284" t="s">
        <v>26</v>
      </c>
      <c r="F54" s="284" t="s">
        <v>27</v>
      </c>
      <c r="G54" s="301" t="s">
        <v>28</v>
      </c>
      <c r="H54" s="299" t="s">
        <v>30</v>
      </c>
      <c r="I54" s="299" t="s">
        <v>30</v>
      </c>
      <c r="J54" s="282"/>
      <c r="K54" s="282"/>
      <c r="L54" s="282"/>
      <c r="M54" s="282"/>
      <c r="N54" s="282"/>
      <c r="O54" s="282"/>
      <c r="P54" s="278"/>
      <c r="Q54" s="278"/>
      <c r="R54" s="278"/>
      <c r="S54" s="283"/>
      <c r="T54" s="283"/>
      <c r="U54" s="283"/>
      <c r="V54" s="283"/>
      <c r="W54" s="283"/>
      <c r="X54" s="283"/>
      <c r="Y54" s="283"/>
      <c r="Z54" s="283"/>
      <c r="AA54" s="283"/>
      <c r="AB54" s="283"/>
      <c r="AC54" s="283"/>
      <c r="AD54" s="283"/>
      <c r="AE54" s="283"/>
      <c r="AF54" s="283"/>
      <c r="AG54" s="283"/>
      <c r="AH54" s="283"/>
      <c r="AI54" s="283"/>
      <c r="AJ54" s="283"/>
      <c r="AK54" s="283"/>
      <c r="AL54" s="283"/>
      <c r="AM54" s="283"/>
      <c r="AN54" s="278"/>
      <c r="AO54" s="278"/>
      <c r="AP54" s="278"/>
      <c r="AQ54" s="282" t="s">
        <v>40</v>
      </c>
      <c r="AR54" s="305"/>
      <c r="AS54" s="305"/>
      <c r="AT54" s="282" t="s">
        <v>105</v>
      </c>
      <c r="AU54" s="310"/>
      <c r="AV54" s="310"/>
      <c r="AW54" s="310"/>
      <c r="AX54" s="281" t="s">
        <v>80</v>
      </c>
      <c r="AY54" s="281"/>
      <c r="AZ54" s="281"/>
      <c r="BA54" s="307"/>
      <c r="BB54" s="10"/>
      <c r="BC54" s="10"/>
      <c r="BD54" s="10"/>
      <c r="BE54" s="10"/>
      <c r="BF54" s="10"/>
      <c r="BG54" s="10"/>
      <c r="BH54" s="10"/>
      <c r="BI54" s="10"/>
    </row>
    <row r="55" spans="2:61" s="4" customFormat="1" ht="24.9" customHeight="1" thickBot="1">
      <c r="B55" s="295"/>
      <c r="C55" s="298"/>
      <c r="D55" s="298"/>
      <c r="E55" s="285"/>
      <c r="F55" s="286"/>
      <c r="G55" s="302"/>
      <c r="H55" s="300"/>
      <c r="I55" s="300"/>
      <c r="J55" s="81" t="s">
        <v>5</v>
      </c>
      <c r="K55" s="82" t="s">
        <v>6</v>
      </c>
      <c r="L55" s="82" t="s">
        <v>45</v>
      </c>
      <c r="M55" s="81" t="s">
        <v>5</v>
      </c>
      <c r="N55" s="82" t="s">
        <v>6</v>
      </c>
      <c r="O55" s="82" t="s">
        <v>45</v>
      </c>
      <c r="P55" s="81" t="s">
        <v>5</v>
      </c>
      <c r="Q55" s="82" t="s">
        <v>6</v>
      </c>
      <c r="R55" s="82" t="s">
        <v>45</v>
      </c>
      <c r="S55" s="81" t="s">
        <v>5</v>
      </c>
      <c r="T55" s="82" t="s">
        <v>6</v>
      </c>
      <c r="U55" s="82" t="s">
        <v>45</v>
      </c>
      <c r="V55" s="81" t="s">
        <v>5</v>
      </c>
      <c r="W55" s="82" t="s">
        <v>6</v>
      </c>
      <c r="X55" s="82" t="s">
        <v>45</v>
      </c>
      <c r="Y55" s="81" t="s">
        <v>5</v>
      </c>
      <c r="Z55" s="82" t="s">
        <v>6</v>
      </c>
      <c r="AA55" s="82" t="s">
        <v>10</v>
      </c>
      <c r="AB55" s="81" t="s">
        <v>5</v>
      </c>
      <c r="AC55" s="82" t="s">
        <v>6</v>
      </c>
      <c r="AD55" s="82" t="s">
        <v>10</v>
      </c>
      <c r="AE55" s="81" t="s">
        <v>5</v>
      </c>
      <c r="AF55" s="82" t="s">
        <v>6</v>
      </c>
      <c r="AG55" s="82" t="s">
        <v>10</v>
      </c>
      <c r="AH55" s="81" t="s">
        <v>5</v>
      </c>
      <c r="AI55" s="82" t="s">
        <v>6</v>
      </c>
      <c r="AJ55" s="82" t="s">
        <v>10</v>
      </c>
      <c r="AK55" s="81" t="s">
        <v>5</v>
      </c>
      <c r="AL55" s="82" t="s">
        <v>6</v>
      </c>
      <c r="AM55" s="82" t="s">
        <v>10</v>
      </c>
      <c r="AN55" s="82" t="s">
        <v>5</v>
      </c>
      <c r="AO55" s="82" t="s">
        <v>6</v>
      </c>
      <c r="AP55" s="82" t="s">
        <v>45</v>
      </c>
      <c r="AQ55" s="81" t="s">
        <v>5</v>
      </c>
      <c r="AR55" s="82" t="s">
        <v>6</v>
      </c>
      <c r="AS55" s="82" t="s">
        <v>39</v>
      </c>
      <c r="AT55" s="81" t="s">
        <v>5</v>
      </c>
      <c r="AU55" s="82" t="s">
        <v>6</v>
      </c>
      <c r="AV55" s="82" t="s">
        <v>41</v>
      </c>
      <c r="AW55" s="82" t="s">
        <v>42</v>
      </c>
      <c r="AX55" s="81" t="s">
        <v>5</v>
      </c>
      <c r="AY55" s="82" t="s">
        <v>6</v>
      </c>
      <c r="AZ55" s="82" t="s">
        <v>45</v>
      </c>
      <c r="BA55" s="83"/>
      <c r="BB55" s="10"/>
      <c r="BC55" s="10"/>
      <c r="BD55" s="10"/>
      <c r="BE55" s="10"/>
      <c r="BF55" s="10"/>
      <c r="BG55" s="10"/>
      <c r="BH55" s="10"/>
      <c r="BI55" s="10"/>
    </row>
    <row r="56" spans="2:61" s="4" customFormat="1" ht="24.9" customHeight="1">
      <c r="B56" s="84" t="s">
        <v>119</v>
      </c>
      <c r="C56" s="308" t="s">
        <v>197</v>
      </c>
      <c r="D56" s="309"/>
      <c r="E56" s="247"/>
      <c r="F56" s="259"/>
      <c r="G56" s="149"/>
      <c r="H56" s="150"/>
      <c r="I56" s="150"/>
      <c r="J56" s="151"/>
      <c r="K56" s="151"/>
      <c r="L56" s="151"/>
      <c r="M56" s="151"/>
      <c r="N56" s="151"/>
      <c r="O56" s="152"/>
      <c r="P56" s="151"/>
      <c r="Q56" s="151"/>
      <c r="R56" s="151"/>
      <c r="S56" s="151"/>
      <c r="T56" s="151"/>
      <c r="U56" s="151"/>
      <c r="V56" s="151"/>
      <c r="W56" s="151"/>
      <c r="X56" s="151"/>
      <c r="Y56" s="152"/>
      <c r="Z56" s="152"/>
      <c r="AA56" s="152"/>
      <c r="AB56" s="151"/>
      <c r="AC56" s="151"/>
      <c r="AD56" s="151"/>
      <c r="AE56" s="151"/>
      <c r="AF56" s="151"/>
      <c r="AG56" s="151"/>
      <c r="AH56" s="151"/>
      <c r="AI56" s="151"/>
      <c r="AJ56" s="151"/>
      <c r="AK56" s="151"/>
      <c r="AL56" s="151"/>
      <c r="AM56" s="151"/>
      <c r="AN56" s="151"/>
      <c r="AO56" s="151"/>
      <c r="AP56" s="151"/>
      <c r="AQ56" s="151"/>
      <c r="AR56" s="152"/>
      <c r="AS56" s="152"/>
      <c r="AT56" s="151"/>
      <c r="AU56" s="151"/>
      <c r="AV56" s="151"/>
      <c r="AW56" s="151"/>
      <c r="AX56" s="151"/>
      <c r="AY56" s="152"/>
      <c r="AZ56" s="152"/>
      <c r="BA56" s="153"/>
      <c r="BB56" s="10"/>
      <c r="BC56" s="10"/>
      <c r="BD56" s="10"/>
      <c r="BE56" s="10"/>
      <c r="BF56" s="10"/>
      <c r="BG56" s="10"/>
      <c r="BH56" s="10"/>
      <c r="BI56" s="10"/>
    </row>
    <row r="57" spans="2:61" ht="24.9" customHeight="1">
      <c r="B57" s="91"/>
      <c r="C57" s="92" t="s">
        <v>46</v>
      </c>
      <c r="D57" s="127"/>
      <c r="E57" s="257"/>
      <c r="F57" s="258"/>
      <c r="G57" s="128"/>
      <c r="H57" s="128"/>
      <c r="I57" s="128"/>
      <c r="J57" s="143"/>
      <c r="K57" s="143"/>
      <c r="L57" s="143"/>
      <c r="M57" s="143"/>
      <c r="N57" s="143"/>
      <c r="O57" s="143"/>
      <c r="P57" s="143"/>
      <c r="Q57" s="143"/>
      <c r="R57" s="143"/>
      <c r="S57" s="143"/>
      <c r="T57" s="143"/>
      <c r="U57" s="143"/>
      <c r="V57" s="143"/>
      <c r="W57" s="143"/>
      <c r="X57" s="143"/>
      <c r="Y57" s="143"/>
      <c r="Z57" s="143"/>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54"/>
    </row>
    <row r="58" spans="2:61" ht="33.6" customHeight="1" thickBot="1">
      <c r="B58" s="155" t="s">
        <v>99</v>
      </c>
      <c r="C58" s="99" t="s">
        <v>198</v>
      </c>
      <c r="D58" s="156"/>
      <c r="E58" s="251" t="s">
        <v>245</v>
      </c>
      <c r="F58" s="260" t="s">
        <v>47</v>
      </c>
      <c r="G58" s="157" t="s">
        <v>202</v>
      </c>
      <c r="H58" s="78" t="s">
        <v>161</v>
      </c>
      <c r="I58" s="79" t="s">
        <v>192</v>
      </c>
      <c r="J58" s="103">
        <f>'[1]Summary for IPSIS'!H34+'[1]Summary for IPSIS'!I34</f>
        <v>0</v>
      </c>
      <c r="K58" s="103">
        <f>'[1]Summary for IPSIS'!J34</f>
        <v>0</v>
      </c>
      <c r="L58" s="104">
        <f t="shared" ref="L58" si="163">J58+K58</f>
        <v>0</v>
      </c>
      <c r="M58" s="103">
        <f>'[1]Summary for IPSIS'!U34+'[1]Summary for IPSIS'!V34</f>
        <v>6776543.9249999998</v>
      </c>
      <c r="N58" s="103">
        <f>'[1]Summary for IPSIS'!W34</f>
        <v>0</v>
      </c>
      <c r="O58" s="104">
        <f t="shared" ref="O58" si="164">M58+N58</f>
        <v>6776543.9249999998</v>
      </c>
      <c r="P58" s="105">
        <f>'[1]Summary for IPSIS'!AH34+'[1]Summary for IPSIS'!AI34</f>
        <v>7299743.9249999998</v>
      </c>
      <c r="Q58" s="104">
        <f>'[1]Summary for IPSIS'!AJ34</f>
        <v>0</v>
      </c>
      <c r="R58" s="104">
        <f t="shared" ref="R58" si="165">P58+Q58</f>
        <v>7299743.9249999998</v>
      </c>
      <c r="S58" s="105">
        <f>'[1]Summary for IPSIS'!AU34+'[1]Summary for IPSIS'!AV34</f>
        <v>3819743.9249999998</v>
      </c>
      <c r="T58" s="104">
        <f>'[1]Summary for IPSIS'!AW34</f>
        <v>0</v>
      </c>
      <c r="U58" s="104">
        <f t="shared" ref="U58" si="166">S58+T58</f>
        <v>3819743.9249999998</v>
      </c>
      <c r="V58" s="105">
        <f>'[1]Summary for IPSIS'!BH34+'[1]Summary for IPSIS'!BI34</f>
        <v>3819743.9249999998</v>
      </c>
      <c r="W58" s="104">
        <f>'[1]Summary for IPSIS'!BJ34</f>
        <v>0</v>
      </c>
      <c r="X58" s="104">
        <f t="shared" ref="X58" si="167">V58+W58</f>
        <v>3819743.9249999998</v>
      </c>
      <c r="Y58" s="104">
        <f>'[1]Summary for IPSIS'!BU34+'[1]Summary for IPSIS'!BV34</f>
        <v>6819743.9249999998</v>
      </c>
      <c r="Z58" s="104">
        <f>'[1]Summary for IPSIS'!BW34</f>
        <v>0</v>
      </c>
      <c r="AA58" s="104">
        <f t="shared" ref="AA58" si="168">SUM(Y58:Z58)</f>
        <v>6819743.9249999998</v>
      </c>
      <c r="AB58" s="104">
        <f>'[1]Summary for IPSIS'!CH34+'[1]Summary for IPSIS'!CI34</f>
        <v>7299743.9249999998</v>
      </c>
      <c r="AC58" s="104">
        <f>'[1]Summary for IPSIS'!CJ34</f>
        <v>0</v>
      </c>
      <c r="AD58" s="104">
        <f t="shared" ref="AD58" si="169">SUM(AB58:AC58)</f>
        <v>7299743.9249999998</v>
      </c>
      <c r="AE58" s="104"/>
      <c r="AF58" s="104"/>
      <c r="AG58" s="104">
        <f t="shared" ref="AG58" si="170">SUM(AE58:AF58)</f>
        <v>0</v>
      </c>
      <c r="AH58" s="104"/>
      <c r="AI58" s="104"/>
      <c r="AJ58" s="104">
        <f t="shared" ref="AJ58" si="171">SUM(AH58:AI58)</f>
        <v>0</v>
      </c>
      <c r="AK58" s="104"/>
      <c r="AL58" s="104"/>
      <c r="AM58" s="104">
        <f t="shared" ref="AM58" si="172">SUM(AK58:AL58)</f>
        <v>0</v>
      </c>
      <c r="AN58" s="104">
        <f t="shared" ref="AN58:AO58" si="173">J58+M58+P58+S58+V58+Y58+AB58+AE58+AH58+AK58</f>
        <v>35835263.549999997</v>
      </c>
      <c r="AO58" s="104">
        <f t="shared" si="173"/>
        <v>0</v>
      </c>
      <c r="AP58" s="158">
        <f>AN58+AO58</f>
        <v>35835263.549999997</v>
      </c>
      <c r="AQ58" s="105">
        <f>'[1]Summary for IPSIS'!$L$34+'[1]Summary for IPSIS'!$Y$34+'[1]Summary for IPSIS'!$AL$34</f>
        <v>5293876.125</v>
      </c>
      <c r="AR58" s="158"/>
      <c r="AS58" s="158">
        <f>AQ58+AR58</f>
        <v>5293876.125</v>
      </c>
      <c r="AT58" s="104">
        <f>SUM('[1]Summary for IPSIS'!$EM$34:$ER$34)</f>
        <v>5335200</v>
      </c>
      <c r="AU58" s="158"/>
      <c r="AV58" s="104">
        <v>0</v>
      </c>
      <c r="AW58" s="158">
        <f>AT58+AU58</f>
        <v>5335200</v>
      </c>
      <c r="AX58" s="105">
        <f>'[1]Summary for IPSIS'!$AY$34+'[1]Summary for IPSIS'!$BL$34+'[1]Summary for IPSIS'!$BY$34+'[1]Summary for IPSIS'!$CL$34</f>
        <v>10512575.700000001</v>
      </c>
      <c r="AY58" s="158"/>
      <c r="AZ58" s="158">
        <f>SUM(AX58:AY58)</f>
        <v>10512575.700000001</v>
      </c>
      <c r="BA58" s="106">
        <f t="shared" ref="BA58" si="174">SUM(AZ58+AW58+AS58)-AP58</f>
        <v>-14693611.724999994</v>
      </c>
    </row>
    <row r="59" spans="2:61" s="4" customFormat="1" ht="24.9" customHeight="1" thickBot="1">
      <c r="B59" s="112"/>
      <c r="C59" s="70" t="s">
        <v>120</v>
      </c>
      <c r="D59" s="113"/>
      <c r="E59" s="254"/>
      <c r="F59" s="255"/>
      <c r="G59" s="114"/>
      <c r="H59" s="114"/>
      <c r="I59" s="114"/>
      <c r="J59" s="115">
        <f t="shared" ref="J59" si="175">SUM(J58:J58)</f>
        <v>0</v>
      </c>
      <c r="K59" s="115">
        <f t="shared" ref="K59" si="176">SUM(K58:K58)</f>
        <v>0</v>
      </c>
      <c r="L59" s="115">
        <f t="shared" ref="L59" si="177">SUM(L58:L58)</f>
        <v>0</v>
      </c>
      <c r="M59" s="115">
        <f t="shared" ref="M59" si="178">SUM(M58:M58)</f>
        <v>6776543.9249999998</v>
      </c>
      <c r="N59" s="115">
        <f t="shared" ref="N59" si="179">SUM(N58:N58)</f>
        <v>0</v>
      </c>
      <c r="O59" s="115">
        <f t="shared" ref="O59" si="180">SUM(O58:O58)</f>
        <v>6776543.9249999998</v>
      </c>
      <c r="P59" s="115">
        <f t="shared" ref="P59" si="181">SUM(P58:P58)</f>
        <v>7299743.9249999998</v>
      </c>
      <c r="Q59" s="115">
        <f t="shared" ref="Q59" si="182">SUM(Q58:Q58)</f>
        <v>0</v>
      </c>
      <c r="R59" s="115">
        <f t="shared" ref="R59" si="183">SUM(R58:R58)</f>
        <v>7299743.9249999998</v>
      </c>
      <c r="S59" s="115">
        <f t="shared" ref="S59" si="184">SUM(S58:S58)</f>
        <v>3819743.9249999998</v>
      </c>
      <c r="T59" s="115">
        <f t="shared" ref="T59" si="185">SUM(T58:T58)</f>
        <v>0</v>
      </c>
      <c r="U59" s="115">
        <f t="shared" ref="U59" si="186">SUM(U58:U58)</f>
        <v>3819743.9249999998</v>
      </c>
      <c r="V59" s="115">
        <f t="shared" ref="V59" si="187">SUM(V58:V58)</f>
        <v>3819743.9249999998</v>
      </c>
      <c r="W59" s="115">
        <f t="shared" ref="W59" si="188">SUM(W58:W58)</f>
        <v>0</v>
      </c>
      <c r="X59" s="115">
        <f t="shared" ref="X59" si="189">SUM(X58:X58)</f>
        <v>3819743.9249999998</v>
      </c>
      <c r="Y59" s="115">
        <f t="shared" ref="Y59" si="190">SUM(Y58:Y58)</f>
        <v>6819743.9249999998</v>
      </c>
      <c r="Z59" s="115">
        <f t="shared" ref="Z59" si="191">SUM(Z58:Z58)</f>
        <v>0</v>
      </c>
      <c r="AA59" s="115">
        <f t="shared" ref="AA59" si="192">SUM(AA58:AA58)</f>
        <v>6819743.9249999998</v>
      </c>
      <c r="AB59" s="115">
        <f t="shared" ref="AB59" si="193">SUM(AB58:AB58)</f>
        <v>7299743.9249999998</v>
      </c>
      <c r="AC59" s="115">
        <f t="shared" ref="AC59" si="194">SUM(AC58:AC58)</f>
        <v>0</v>
      </c>
      <c r="AD59" s="115">
        <f t="shared" ref="AD59" si="195">SUM(AD58:AD58)</f>
        <v>7299743.9249999998</v>
      </c>
      <c r="AE59" s="115">
        <f t="shared" ref="AE59" si="196">SUM(AE58:AE58)</f>
        <v>0</v>
      </c>
      <c r="AF59" s="115">
        <f t="shared" ref="AF59" si="197">SUM(AF58:AF58)</f>
        <v>0</v>
      </c>
      <c r="AG59" s="115">
        <f t="shared" ref="AG59" si="198">SUM(AG58:AG58)</f>
        <v>0</v>
      </c>
      <c r="AH59" s="115">
        <f t="shared" ref="AH59" si="199">SUM(AH58:AH58)</f>
        <v>0</v>
      </c>
      <c r="AI59" s="115">
        <f t="shared" ref="AI59" si="200">SUM(AI58:AI58)</f>
        <v>0</v>
      </c>
      <c r="AJ59" s="115">
        <f t="shared" ref="AJ59" si="201">SUM(AJ58:AJ58)</f>
        <v>0</v>
      </c>
      <c r="AK59" s="115">
        <f t="shared" ref="AK59" si="202">SUM(AK58:AK58)</f>
        <v>0</v>
      </c>
      <c r="AL59" s="115">
        <f t="shared" ref="AL59" si="203">SUM(AL58:AL58)</f>
        <v>0</v>
      </c>
      <c r="AM59" s="115">
        <f t="shared" ref="AM59" si="204">SUM(AM58:AM58)</f>
        <v>0</v>
      </c>
      <c r="AN59" s="115">
        <f t="shared" ref="AN59" si="205">SUM(AN58:AN58)</f>
        <v>35835263.549999997</v>
      </c>
      <c r="AO59" s="115">
        <f t="shared" ref="AO59" si="206">SUM(AO58:AO58)</f>
        <v>0</v>
      </c>
      <c r="AP59" s="115">
        <f t="shared" ref="AP59" si="207">SUM(AP58:AP58)</f>
        <v>35835263.549999997</v>
      </c>
      <c r="AQ59" s="115">
        <f t="shared" ref="AQ59" si="208">SUM(AQ58:AQ58)</f>
        <v>5293876.125</v>
      </c>
      <c r="AR59" s="115">
        <f t="shared" ref="AR59" si="209">SUM(AR58:AR58)</f>
        <v>0</v>
      </c>
      <c r="AS59" s="115">
        <f t="shared" ref="AS59" si="210">SUM(AS58:AS58)</f>
        <v>5293876.125</v>
      </c>
      <c r="AT59" s="115">
        <f t="shared" ref="AT59" si="211">SUM(AT58:AT58)</f>
        <v>5335200</v>
      </c>
      <c r="AU59" s="115">
        <f t="shared" ref="AU59" si="212">SUM(AU58:AU58)</f>
        <v>0</v>
      </c>
      <c r="AV59" s="115">
        <f t="shared" ref="AV59" si="213">SUM(AV58:AV58)</f>
        <v>0</v>
      </c>
      <c r="AW59" s="115">
        <f t="shared" ref="AW59" si="214">SUM(AW58:AW58)</f>
        <v>5335200</v>
      </c>
      <c r="AX59" s="115">
        <f t="shared" ref="AX59" si="215">SUM(AX58:AX58)</f>
        <v>10512575.700000001</v>
      </c>
      <c r="AY59" s="115">
        <f t="shared" ref="AY59" si="216">SUM(AY58:AY58)</f>
        <v>0</v>
      </c>
      <c r="AZ59" s="115">
        <f t="shared" ref="AZ59" si="217">SUM(AZ58:AZ58)</f>
        <v>10512575.700000001</v>
      </c>
      <c r="BA59" s="123">
        <f>SUM(BA58:BA58)</f>
        <v>-14693611.724999994</v>
      </c>
      <c r="BB59" s="10"/>
      <c r="BC59" s="10"/>
      <c r="BD59" s="10"/>
      <c r="BE59" s="10"/>
      <c r="BF59" s="10"/>
      <c r="BG59" s="10"/>
      <c r="BH59" s="10"/>
      <c r="BI59" s="10"/>
    </row>
    <row r="60" spans="2:61" ht="24.9" customHeight="1">
      <c r="B60" s="84" t="s">
        <v>100</v>
      </c>
      <c r="C60" s="308" t="s">
        <v>199</v>
      </c>
      <c r="D60" s="309"/>
      <c r="E60" s="247"/>
      <c r="F60" s="256"/>
      <c r="G60" s="124"/>
      <c r="H60" s="137"/>
      <c r="I60" s="137"/>
      <c r="J60" s="140"/>
      <c r="K60" s="140"/>
      <c r="L60" s="140"/>
      <c r="M60" s="140"/>
      <c r="N60" s="140"/>
      <c r="O60" s="140"/>
      <c r="P60" s="140"/>
      <c r="Q60" s="140"/>
      <c r="R60" s="140"/>
      <c r="S60" s="140"/>
      <c r="T60" s="140"/>
      <c r="U60" s="140"/>
      <c r="V60" s="140"/>
      <c r="W60" s="139"/>
      <c r="X60" s="139"/>
      <c r="Y60" s="140"/>
      <c r="Z60" s="140"/>
      <c r="AA60" s="140"/>
      <c r="AB60" s="140"/>
      <c r="AC60" s="140"/>
      <c r="AD60" s="140"/>
      <c r="AE60" s="140"/>
      <c r="AF60" s="140"/>
      <c r="AG60" s="140"/>
      <c r="AH60" s="139"/>
      <c r="AI60" s="139"/>
      <c r="AJ60" s="139"/>
      <c r="AK60" s="140"/>
      <c r="AL60" s="140"/>
      <c r="AM60" s="140"/>
      <c r="AN60" s="139"/>
      <c r="AO60" s="139"/>
      <c r="AP60" s="139"/>
      <c r="AQ60" s="140"/>
      <c r="AR60" s="139"/>
      <c r="AS60" s="139"/>
      <c r="AT60" s="140"/>
      <c r="AU60" s="140"/>
      <c r="AV60" s="140"/>
      <c r="AW60" s="140"/>
      <c r="AX60" s="140"/>
      <c r="AY60" s="139"/>
      <c r="AZ60" s="139"/>
      <c r="BA60" s="141"/>
    </row>
    <row r="61" spans="2:61" ht="24.9" customHeight="1">
      <c r="B61" s="91"/>
      <c r="C61" s="92" t="s">
        <v>46</v>
      </c>
      <c r="D61" s="127"/>
      <c r="E61" s="257"/>
      <c r="F61" s="258"/>
      <c r="G61" s="128"/>
      <c r="H61" s="128"/>
      <c r="I61" s="128"/>
      <c r="J61" s="143"/>
      <c r="K61" s="143"/>
      <c r="L61" s="143"/>
      <c r="M61" s="143"/>
      <c r="N61" s="143"/>
      <c r="O61" s="143"/>
      <c r="P61" s="143"/>
      <c r="Q61" s="143"/>
      <c r="R61" s="143"/>
      <c r="S61" s="143"/>
      <c r="T61" s="143"/>
      <c r="U61" s="143"/>
      <c r="V61" s="143"/>
      <c r="W61" s="143"/>
      <c r="X61" s="143"/>
      <c r="Y61" s="143"/>
      <c r="Z61" s="143"/>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54"/>
    </row>
    <row r="62" spans="2:61" ht="24.9" customHeight="1" thickBot="1">
      <c r="B62" s="155" t="s">
        <v>101</v>
      </c>
      <c r="C62" s="159" t="s">
        <v>200</v>
      </c>
      <c r="D62" s="132"/>
      <c r="E62" s="253" t="s">
        <v>246</v>
      </c>
      <c r="F62" s="253" t="s">
        <v>203</v>
      </c>
      <c r="G62" s="109" t="s">
        <v>204</v>
      </c>
      <c r="H62" s="78" t="s">
        <v>161</v>
      </c>
      <c r="I62" s="79" t="s">
        <v>182</v>
      </c>
      <c r="J62" s="103">
        <f>'[1]Summary for IPSIS'!H36+'[1]Summary for IPSIS'!I36</f>
        <v>981000</v>
      </c>
      <c r="K62" s="103">
        <f>'[1]Summary for IPSIS'!J36</f>
        <v>0</v>
      </c>
      <c r="L62" s="104">
        <f t="shared" ref="L62" si="218">J62+K62</f>
        <v>981000</v>
      </c>
      <c r="M62" s="103">
        <f>'[1]Summary for IPSIS'!U36+'[1]Summary for IPSIS'!V36</f>
        <v>3385253.6549999998</v>
      </c>
      <c r="N62" s="103">
        <f>'[1]Summary for IPSIS'!W36</f>
        <v>0</v>
      </c>
      <c r="O62" s="104">
        <f t="shared" ref="O62" si="219">M62+N62</f>
        <v>3385253.6549999998</v>
      </c>
      <c r="P62" s="105">
        <f>'[1]Summary for IPSIS'!AH36+'[1]Summary for IPSIS'!AI36</f>
        <v>1392110.4</v>
      </c>
      <c r="Q62" s="104">
        <f>'[1]Summary for IPSIS'!AJ36</f>
        <v>0</v>
      </c>
      <c r="R62" s="104">
        <f t="shared" ref="R62" si="220">P62+Q62</f>
        <v>1392110.4</v>
      </c>
      <c r="S62" s="105">
        <f>'[1]Summary for IPSIS'!AU36+'[1]Summary for IPSIS'!AV36</f>
        <v>1392110.4</v>
      </c>
      <c r="T62" s="104">
        <f>'[1]Summary for IPSIS'!AW36</f>
        <v>0</v>
      </c>
      <c r="U62" s="104">
        <f t="shared" ref="U62" si="221">S62+T62</f>
        <v>1392110.4</v>
      </c>
      <c r="V62" s="105">
        <f>'[1]Summary for IPSIS'!BH36+'[1]Summary for IPSIS'!BI36</f>
        <v>1392110.4</v>
      </c>
      <c r="W62" s="104">
        <f>'[1]Summary for IPSIS'!BJ36</f>
        <v>0</v>
      </c>
      <c r="X62" s="104">
        <f t="shared" ref="X62" si="222">V62+W62</f>
        <v>1392110.4</v>
      </c>
      <c r="Y62" s="104">
        <f>'[1]Summary for IPSIS'!BU36+'[1]Summary for IPSIS'!BV36</f>
        <v>1392110.4</v>
      </c>
      <c r="Z62" s="104">
        <f>'[1]Summary for IPSIS'!BW36</f>
        <v>0</v>
      </c>
      <c r="AA62" s="104">
        <f t="shared" ref="AA62" si="223">SUM(Y62:Z62)</f>
        <v>1392110.4</v>
      </c>
      <c r="AB62" s="104">
        <f>'[1]Summary for IPSIS'!CH36+'[1]Summary for IPSIS'!CI36</f>
        <v>1392110.4</v>
      </c>
      <c r="AC62" s="104">
        <f>'[1]Summary for IPSIS'!CJ38</f>
        <v>0</v>
      </c>
      <c r="AD62" s="104">
        <f t="shared" ref="AD62" si="224">SUM(AB62:AC62)</f>
        <v>1392110.4</v>
      </c>
      <c r="AE62" s="104"/>
      <c r="AF62" s="104"/>
      <c r="AG62" s="104">
        <f t="shared" ref="AG62" si="225">SUM(AE62:AF62)</f>
        <v>0</v>
      </c>
      <c r="AH62" s="104"/>
      <c r="AI62" s="104"/>
      <c r="AJ62" s="104">
        <f t="shared" ref="AJ62" si="226">SUM(AH62:AI62)</f>
        <v>0</v>
      </c>
      <c r="AK62" s="104"/>
      <c r="AL62" s="104"/>
      <c r="AM62" s="104">
        <f t="shared" ref="AM62" si="227">SUM(AK62:AL62)</f>
        <v>0</v>
      </c>
      <c r="AN62" s="104">
        <f t="shared" ref="AN62:AO62" si="228">J62+M62+P62+S62+V62+Y62+AB62+AE62+AH62+AK62</f>
        <v>11326805.655000001</v>
      </c>
      <c r="AO62" s="104">
        <f t="shared" si="228"/>
        <v>0</v>
      </c>
      <c r="AP62" s="110">
        <f>SUM(AN62:AO62)</f>
        <v>11326805.655000001</v>
      </c>
      <c r="AQ62" s="105">
        <f>'[1]Summary for IPSIS'!$L$36+'[1]Summary for IPSIS'!$Y$36+'[1]Summary for IPSIS'!$AL$36</f>
        <v>4687364.0549999997</v>
      </c>
      <c r="AR62" s="110"/>
      <c r="AS62" s="111">
        <f>AQ62+AR62</f>
        <v>4687364.0549999997</v>
      </c>
      <c r="AT62" s="104">
        <f>SUM('[1]Summary for IPSIS'!$EM$36:$ER$36)</f>
        <v>0</v>
      </c>
      <c r="AU62" s="133"/>
      <c r="AV62" s="104">
        <v>0</v>
      </c>
      <c r="AW62" s="110">
        <f>AT62+AU62</f>
        <v>0</v>
      </c>
      <c r="AX62" s="105">
        <f>'[1]Summary for IPSIS'!$AY$36+'[1]Summary for IPSIS'!$BL$36+'[1]Summary for IPSIS'!$BY$36+'[1]Summary for IPSIS'!$CL$36</f>
        <v>5568441.5999999996</v>
      </c>
      <c r="AY62" s="110"/>
      <c r="AZ62" s="110">
        <f>AX62+AY62</f>
        <v>5568441.5999999996</v>
      </c>
      <c r="BA62" s="106">
        <f t="shared" ref="BA62" si="229">SUM(AZ62+AW62+AS62)-AP62</f>
        <v>-1071000.0000000019</v>
      </c>
    </row>
    <row r="63" spans="2:61" s="4" customFormat="1" ht="24.9" customHeight="1" thickBot="1">
      <c r="B63" s="112"/>
      <c r="C63" s="70" t="s">
        <v>121</v>
      </c>
      <c r="D63" s="113"/>
      <c r="E63" s="254"/>
      <c r="F63" s="255"/>
      <c r="G63" s="114"/>
      <c r="H63" s="114"/>
      <c r="I63" s="114"/>
      <c r="J63" s="115">
        <f t="shared" ref="J63" si="230">SUM(J62:J62)</f>
        <v>981000</v>
      </c>
      <c r="K63" s="115">
        <f t="shared" ref="K63" si="231">SUM(K62:K62)</f>
        <v>0</v>
      </c>
      <c r="L63" s="115">
        <f t="shared" ref="L63" si="232">SUM(L62:L62)</f>
        <v>981000</v>
      </c>
      <c r="M63" s="115">
        <f t="shared" ref="M63" si="233">SUM(M62:M62)</f>
        <v>3385253.6549999998</v>
      </c>
      <c r="N63" s="115">
        <f t="shared" ref="N63" si="234">SUM(N62:N62)</f>
        <v>0</v>
      </c>
      <c r="O63" s="115">
        <f t="shared" ref="O63" si="235">SUM(O62:O62)</f>
        <v>3385253.6549999998</v>
      </c>
      <c r="P63" s="115">
        <f t="shared" ref="P63" si="236">SUM(P62:P62)</f>
        <v>1392110.4</v>
      </c>
      <c r="Q63" s="115">
        <f t="shared" ref="Q63" si="237">SUM(Q62:Q62)</f>
        <v>0</v>
      </c>
      <c r="R63" s="115">
        <f t="shared" ref="R63" si="238">SUM(R62:R62)</f>
        <v>1392110.4</v>
      </c>
      <c r="S63" s="115">
        <f t="shared" ref="S63" si="239">SUM(S62:S62)</f>
        <v>1392110.4</v>
      </c>
      <c r="T63" s="115">
        <f t="shared" ref="T63" si="240">SUM(T62:T62)</f>
        <v>0</v>
      </c>
      <c r="U63" s="115">
        <f t="shared" ref="U63" si="241">SUM(U62:U62)</f>
        <v>1392110.4</v>
      </c>
      <c r="V63" s="115">
        <f t="shared" ref="V63" si="242">SUM(V62:V62)</f>
        <v>1392110.4</v>
      </c>
      <c r="W63" s="115">
        <f t="shared" ref="W63" si="243">SUM(W62:W62)</f>
        <v>0</v>
      </c>
      <c r="X63" s="115">
        <f t="shared" ref="X63" si="244">SUM(X62:X62)</f>
        <v>1392110.4</v>
      </c>
      <c r="Y63" s="115">
        <f t="shared" ref="Y63" si="245">SUM(Y62:Y62)</f>
        <v>1392110.4</v>
      </c>
      <c r="Z63" s="115">
        <f t="shared" ref="Z63" si="246">SUM(Z62:Z62)</f>
        <v>0</v>
      </c>
      <c r="AA63" s="115">
        <f t="shared" ref="AA63" si="247">SUM(AA62:AA62)</f>
        <v>1392110.4</v>
      </c>
      <c r="AB63" s="115">
        <f t="shared" ref="AB63" si="248">SUM(AB62:AB62)</f>
        <v>1392110.4</v>
      </c>
      <c r="AC63" s="115">
        <f t="shared" ref="AC63" si="249">SUM(AC62:AC62)</f>
        <v>0</v>
      </c>
      <c r="AD63" s="115">
        <f t="shared" ref="AD63" si="250">SUM(AD62:AD62)</f>
        <v>1392110.4</v>
      </c>
      <c r="AE63" s="115">
        <f t="shared" ref="AE63" si="251">SUM(AE62:AE62)</f>
        <v>0</v>
      </c>
      <c r="AF63" s="115">
        <f t="shared" ref="AF63" si="252">SUM(AF62:AF62)</f>
        <v>0</v>
      </c>
      <c r="AG63" s="115">
        <f t="shared" ref="AG63" si="253">SUM(AG62:AG62)</f>
        <v>0</v>
      </c>
      <c r="AH63" s="115">
        <f t="shared" ref="AH63" si="254">SUM(AH62:AH62)</f>
        <v>0</v>
      </c>
      <c r="AI63" s="115">
        <f t="shared" ref="AI63" si="255">SUM(AI62:AI62)</f>
        <v>0</v>
      </c>
      <c r="AJ63" s="115">
        <f t="shared" ref="AJ63" si="256">SUM(AJ62:AJ62)</f>
        <v>0</v>
      </c>
      <c r="AK63" s="115">
        <f t="shared" ref="AK63" si="257">SUM(AK62:AK62)</f>
        <v>0</v>
      </c>
      <c r="AL63" s="115">
        <f t="shared" ref="AL63" si="258">SUM(AL62:AL62)</f>
        <v>0</v>
      </c>
      <c r="AM63" s="115">
        <f t="shared" ref="AM63" si="259">SUM(AM62:AM62)</f>
        <v>0</v>
      </c>
      <c r="AN63" s="115">
        <f t="shared" ref="AN63" si="260">SUM(AN62:AN62)</f>
        <v>11326805.655000001</v>
      </c>
      <c r="AO63" s="115">
        <f t="shared" ref="AO63" si="261">SUM(AO62:AO62)</f>
        <v>0</v>
      </c>
      <c r="AP63" s="115">
        <f t="shared" ref="AP63" si="262">SUM(AP62:AP62)</f>
        <v>11326805.655000001</v>
      </c>
      <c r="AQ63" s="115">
        <f t="shared" ref="AQ63" si="263">SUM(AQ62:AQ62)</f>
        <v>4687364.0549999997</v>
      </c>
      <c r="AR63" s="115">
        <f t="shared" ref="AR63" si="264">SUM(AR62:AR62)</f>
        <v>0</v>
      </c>
      <c r="AS63" s="115">
        <f t="shared" ref="AS63" si="265">SUM(AS62:AS62)</f>
        <v>4687364.0549999997</v>
      </c>
      <c r="AT63" s="115">
        <f t="shared" ref="AT63" si="266">SUM(AT62:AT62)</f>
        <v>0</v>
      </c>
      <c r="AU63" s="115">
        <f t="shared" ref="AU63" si="267">SUM(AU62:AU62)</f>
        <v>0</v>
      </c>
      <c r="AV63" s="115">
        <f t="shared" ref="AV63" si="268">SUM(AV62:AV62)</f>
        <v>0</v>
      </c>
      <c r="AW63" s="115">
        <f t="shared" ref="AW63" si="269">SUM(AW62:AW62)</f>
        <v>0</v>
      </c>
      <c r="AX63" s="115">
        <f t="shared" ref="AX63" si="270">SUM(AX62:AX62)</f>
        <v>5568441.5999999996</v>
      </c>
      <c r="AY63" s="115">
        <f t="shared" ref="AY63" si="271">SUM(AY62:AY62)</f>
        <v>0</v>
      </c>
      <c r="AZ63" s="115">
        <f t="shared" ref="AZ63" si="272">SUM(AZ62:AZ62)</f>
        <v>5568441.5999999996</v>
      </c>
      <c r="BA63" s="123">
        <f>SUM(BA62:BA62)</f>
        <v>-1071000.0000000019</v>
      </c>
      <c r="BB63" s="10"/>
      <c r="BC63" s="62"/>
      <c r="BD63" s="10"/>
      <c r="BE63" s="10"/>
      <c r="BF63" s="10"/>
      <c r="BG63" s="10"/>
      <c r="BH63" s="10"/>
      <c r="BI63" s="10"/>
    </row>
    <row r="64" spans="2:61" s="4" customFormat="1" ht="24.9" customHeight="1" thickBot="1">
      <c r="B64" s="112"/>
      <c r="C64" s="273" t="s">
        <v>193</v>
      </c>
      <c r="D64" s="274"/>
      <c r="E64" s="254"/>
      <c r="F64" s="255"/>
      <c r="G64" s="114"/>
      <c r="H64" s="114"/>
      <c r="I64" s="114"/>
      <c r="J64" s="115">
        <f>+J63+J59</f>
        <v>981000</v>
      </c>
      <c r="K64" s="115">
        <f t="shared" ref="K64:AZ64" si="273">+K63+K59</f>
        <v>0</v>
      </c>
      <c r="L64" s="115">
        <f t="shared" si="273"/>
        <v>981000</v>
      </c>
      <c r="M64" s="115">
        <f t="shared" si="273"/>
        <v>10161797.58</v>
      </c>
      <c r="N64" s="115">
        <f t="shared" si="273"/>
        <v>0</v>
      </c>
      <c r="O64" s="115">
        <f t="shared" si="273"/>
        <v>10161797.58</v>
      </c>
      <c r="P64" s="115">
        <f t="shared" si="273"/>
        <v>8691854.3249999993</v>
      </c>
      <c r="Q64" s="115">
        <f t="shared" si="273"/>
        <v>0</v>
      </c>
      <c r="R64" s="115">
        <f t="shared" si="273"/>
        <v>8691854.3249999993</v>
      </c>
      <c r="S64" s="115">
        <f t="shared" si="273"/>
        <v>5211854.3249999993</v>
      </c>
      <c r="T64" s="115">
        <f t="shared" si="273"/>
        <v>0</v>
      </c>
      <c r="U64" s="115">
        <f t="shared" si="273"/>
        <v>5211854.3249999993</v>
      </c>
      <c r="V64" s="115">
        <f t="shared" si="273"/>
        <v>5211854.3249999993</v>
      </c>
      <c r="W64" s="115">
        <f t="shared" si="273"/>
        <v>0</v>
      </c>
      <c r="X64" s="115">
        <f t="shared" si="273"/>
        <v>5211854.3249999993</v>
      </c>
      <c r="Y64" s="115">
        <f t="shared" si="273"/>
        <v>8211854.3249999993</v>
      </c>
      <c r="Z64" s="115">
        <f t="shared" si="273"/>
        <v>0</v>
      </c>
      <c r="AA64" s="115">
        <f t="shared" si="273"/>
        <v>8211854.3249999993</v>
      </c>
      <c r="AB64" s="115">
        <f t="shared" si="273"/>
        <v>8691854.3249999993</v>
      </c>
      <c r="AC64" s="115">
        <f t="shared" si="273"/>
        <v>0</v>
      </c>
      <c r="AD64" s="115">
        <f t="shared" si="273"/>
        <v>8691854.3249999993</v>
      </c>
      <c r="AE64" s="115">
        <f t="shared" si="273"/>
        <v>0</v>
      </c>
      <c r="AF64" s="115">
        <f t="shared" si="273"/>
        <v>0</v>
      </c>
      <c r="AG64" s="115">
        <f t="shared" si="273"/>
        <v>0</v>
      </c>
      <c r="AH64" s="115">
        <f t="shared" si="273"/>
        <v>0</v>
      </c>
      <c r="AI64" s="115">
        <f t="shared" si="273"/>
        <v>0</v>
      </c>
      <c r="AJ64" s="115">
        <f t="shared" si="273"/>
        <v>0</v>
      </c>
      <c r="AK64" s="115">
        <f t="shared" si="273"/>
        <v>0</v>
      </c>
      <c r="AL64" s="115">
        <f t="shared" si="273"/>
        <v>0</v>
      </c>
      <c r="AM64" s="115">
        <f t="shared" si="273"/>
        <v>0</v>
      </c>
      <c r="AN64" s="115">
        <f t="shared" si="273"/>
        <v>47162069.204999998</v>
      </c>
      <c r="AO64" s="115">
        <f t="shared" si="273"/>
        <v>0</v>
      </c>
      <c r="AP64" s="115">
        <f t="shared" si="273"/>
        <v>47162069.204999998</v>
      </c>
      <c r="AQ64" s="115">
        <f t="shared" si="273"/>
        <v>9981240.1799999997</v>
      </c>
      <c r="AR64" s="115">
        <f t="shared" si="273"/>
        <v>0</v>
      </c>
      <c r="AS64" s="115">
        <f t="shared" si="273"/>
        <v>9981240.1799999997</v>
      </c>
      <c r="AT64" s="115">
        <f t="shared" si="273"/>
        <v>5335200</v>
      </c>
      <c r="AU64" s="115">
        <f t="shared" si="273"/>
        <v>0</v>
      </c>
      <c r="AV64" s="115">
        <f t="shared" si="273"/>
        <v>0</v>
      </c>
      <c r="AW64" s="115">
        <f t="shared" si="273"/>
        <v>5335200</v>
      </c>
      <c r="AX64" s="115">
        <f t="shared" si="273"/>
        <v>16081017.300000001</v>
      </c>
      <c r="AY64" s="115">
        <f t="shared" si="273"/>
        <v>0</v>
      </c>
      <c r="AZ64" s="115">
        <f t="shared" si="273"/>
        <v>16081017.300000001</v>
      </c>
      <c r="BA64" s="123">
        <f t="shared" ref="BA64" si="274">+BA63+BA59</f>
        <v>-15764611.724999996</v>
      </c>
      <c r="BB64" s="10"/>
      <c r="BC64" s="10"/>
      <c r="BD64" s="10"/>
      <c r="BE64" s="10"/>
      <c r="BF64" s="10"/>
      <c r="BG64" s="10"/>
      <c r="BH64" s="10"/>
      <c r="BI64" s="10"/>
    </row>
    <row r="65" spans="2:53" ht="24.9" customHeight="1" thickBot="1">
      <c r="B65" s="160"/>
      <c r="C65" s="161" t="s">
        <v>201</v>
      </c>
      <c r="D65" s="162"/>
      <c r="E65" s="261"/>
      <c r="F65" s="262"/>
      <c r="G65" s="163"/>
      <c r="H65" s="163"/>
      <c r="I65" s="163"/>
      <c r="J65" s="164">
        <f>J29+J50+J64</f>
        <v>14450439.975</v>
      </c>
      <c r="K65" s="164">
        <f t="shared" ref="K65:AZ65" si="275">K29+K50+K64</f>
        <v>0</v>
      </c>
      <c r="L65" s="164">
        <f t="shared" si="275"/>
        <v>14450439.975</v>
      </c>
      <c r="M65" s="164">
        <f t="shared" si="275"/>
        <v>53577560.310000002</v>
      </c>
      <c r="N65" s="164">
        <f t="shared" si="275"/>
        <v>345000</v>
      </c>
      <c r="O65" s="164">
        <f t="shared" si="275"/>
        <v>53922560.310000002</v>
      </c>
      <c r="P65" s="164">
        <f t="shared" si="275"/>
        <v>50821700.234999999</v>
      </c>
      <c r="Q65" s="164">
        <f t="shared" si="275"/>
        <v>2760000</v>
      </c>
      <c r="R65" s="164">
        <f t="shared" si="275"/>
        <v>53581700.234999999</v>
      </c>
      <c r="S65" s="164">
        <f t="shared" si="275"/>
        <v>53495499.674999997</v>
      </c>
      <c r="T65" s="164">
        <f t="shared" si="275"/>
        <v>2760000</v>
      </c>
      <c r="U65" s="164">
        <f t="shared" si="275"/>
        <v>56255499.674999997</v>
      </c>
      <c r="V65" s="164">
        <f t="shared" si="275"/>
        <v>55271838.015000001</v>
      </c>
      <c r="W65" s="164">
        <f t="shared" si="275"/>
        <v>2794500</v>
      </c>
      <c r="X65" s="164">
        <f t="shared" si="275"/>
        <v>58066338.015000001</v>
      </c>
      <c r="Y65" s="164">
        <f t="shared" si="275"/>
        <v>56327268.734999999</v>
      </c>
      <c r="Z65" s="164">
        <f t="shared" si="275"/>
        <v>2760000</v>
      </c>
      <c r="AA65" s="164">
        <f t="shared" si="275"/>
        <v>59087268.734999999</v>
      </c>
      <c r="AB65" s="164">
        <f t="shared" si="275"/>
        <v>59120648.535300002</v>
      </c>
      <c r="AC65" s="164">
        <f t="shared" si="275"/>
        <v>2760000</v>
      </c>
      <c r="AD65" s="164">
        <f t="shared" si="275"/>
        <v>61880648.535300002</v>
      </c>
      <c r="AE65" s="164">
        <f t="shared" si="275"/>
        <v>0</v>
      </c>
      <c r="AF65" s="164">
        <f t="shared" si="275"/>
        <v>0</v>
      </c>
      <c r="AG65" s="164">
        <f t="shared" si="275"/>
        <v>0</v>
      </c>
      <c r="AH65" s="164">
        <f t="shared" si="275"/>
        <v>0</v>
      </c>
      <c r="AI65" s="164">
        <f t="shared" si="275"/>
        <v>0</v>
      </c>
      <c r="AJ65" s="164">
        <f t="shared" si="275"/>
        <v>0</v>
      </c>
      <c r="AK65" s="164">
        <f t="shared" si="275"/>
        <v>0</v>
      </c>
      <c r="AL65" s="164">
        <f t="shared" si="275"/>
        <v>0</v>
      </c>
      <c r="AM65" s="164">
        <f t="shared" si="275"/>
        <v>0</v>
      </c>
      <c r="AN65" s="164">
        <f t="shared" si="275"/>
        <v>343064955.48030001</v>
      </c>
      <c r="AO65" s="164">
        <f t="shared" si="275"/>
        <v>14179500</v>
      </c>
      <c r="AP65" s="164">
        <f t="shared" si="275"/>
        <v>357244455.48030001</v>
      </c>
      <c r="AQ65" s="164">
        <f t="shared" si="275"/>
        <v>52145532.074999996</v>
      </c>
      <c r="AR65" s="164">
        <f t="shared" si="275"/>
        <v>3105000</v>
      </c>
      <c r="AS65" s="164">
        <f t="shared" si="275"/>
        <v>55250532.074999996</v>
      </c>
      <c r="AT65" s="164">
        <f t="shared" si="275"/>
        <v>65857716.219999999</v>
      </c>
      <c r="AU65" s="164">
        <f t="shared" si="275"/>
        <v>0</v>
      </c>
      <c r="AV65" s="164">
        <f t="shared" si="275"/>
        <v>0</v>
      </c>
      <c r="AW65" s="164">
        <f t="shared" si="275"/>
        <v>65857716.219999999</v>
      </c>
      <c r="AX65" s="164">
        <f t="shared" si="275"/>
        <v>152960914.76029998</v>
      </c>
      <c r="AY65" s="164">
        <f t="shared" si="275"/>
        <v>11074500</v>
      </c>
      <c r="AZ65" s="164">
        <f t="shared" si="275"/>
        <v>164035414.76029998</v>
      </c>
      <c r="BA65" s="240">
        <f t="shared" ref="BA65" si="276">BA29+BA50+BA64</f>
        <v>-72100792.424999997</v>
      </c>
    </row>
    <row r="67" spans="2:53">
      <c r="AP67" s="11">
        <f>AP65-AS65-AW65-AZ65</f>
        <v>72100792.425000042</v>
      </c>
      <c r="AQ67" s="9" t="s">
        <v>252</v>
      </c>
    </row>
    <row r="73" spans="2:53">
      <c r="L73" s="73"/>
    </row>
  </sheetData>
  <mergeCells count="99">
    <mergeCell ref="M5:O6"/>
    <mergeCell ref="AQ5:AW5"/>
    <mergeCell ref="P5:R6"/>
    <mergeCell ref="AT6:AW6"/>
    <mergeCell ref="J32:L33"/>
    <mergeCell ref="Y32:AA33"/>
    <mergeCell ref="AB32:AD33"/>
    <mergeCell ref="AE32:AG33"/>
    <mergeCell ref="AH32:AJ33"/>
    <mergeCell ref="AK32:AM33"/>
    <mergeCell ref="Y5:AA6"/>
    <mergeCell ref="AB5:AD6"/>
    <mergeCell ref="AE5:AG6"/>
    <mergeCell ref="P32:R33"/>
    <mergeCell ref="S32:U33"/>
    <mergeCell ref="C43:D43"/>
    <mergeCell ref="H32:I32"/>
    <mergeCell ref="C15:D15"/>
    <mergeCell ref="B5:B7"/>
    <mergeCell ref="B32:B34"/>
    <mergeCell ref="F5:G5"/>
    <mergeCell ref="F32:G32"/>
    <mergeCell ref="C20:D20"/>
    <mergeCell ref="C25:D25"/>
    <mergeCell ref="C35:D35"/>
    <mergeCell ref="F33:F34"/>
    <mergeCell ref="C29:D29"/>
    <mergeCell ref="C8:D8"/>
    <mergeCell ref="B2:BA2"/>
    <mergeCell ref="B4:BA4"/>
    <mergeCell ref="H5:I5"/>
    <mergeCell ref="AQ33:AS33"/>
    <mergeCell ref="AT33:AW33"/>
    <mergeCell ref="M32:O33"/>
    <mergeCell ref="BA32:BA33"/>
    <mergeCell ref="F6:F7"/>
    <mergeCell ref="G6:G7"/>
    <mergeCell ref="H6:H7"/>
    <mergeCell ref="I6:I7"/>
    <mergeCell ref="D5:D7"/>
    <mergeCell ref="C5:C7"/>
    <mergeCell ref="C32:C34"/>
    <mergeCell ref="D32:D34"/>
    <mergeCell ref="I33:I34"/>
    <mergeCell ref="C56:D56"/>
    <mergeCell ref="C60:D60"/>
    <mergeCell ref="AT54:AW54"/>
    <mergeCell ref="F53:G53"/>
    <mergeCell ref="AQ54:AS54"/>
    <mergeCell ref="AE53:AG54"/>
    <mergeCell ref="AH53:AJ54"/>
    <mergeCell ref="AK53:AM54"/>
    <mergeCell ref="AX6:AZ6"/>
    <mergeCell ref="AX5:AZ5"/>
    <mergeCell ref="G33:G34"/>
    <mergeCell ref="H33:H34"/>
    <mergeCell ref="B30:BA30"/>
    <mergeCell ref="E6:E7"/>
    <mergeCell ref="B31:BA31"/>
    <mergeCell ref="AQ32:AW32"/>
    <mergeCell ref="AQ6:AS6"/>
    <mergeCell ref="J5:L6"/>
    <mergeCell ref="S5:U6"/>
    <mergeCell ref="V5:X6"/>
    <mergeCell ref="AN5:AP6"/>
    <mergeCell ref="AH5:AJ6"/>
    <mergeCell ref="AK5:AM6"/>
    <mergeCell ref="BA5:BA6"/>
    <mergeCell ref="C64:D64"/>
    <mergeCell ref="B52:BA52"/>
    <mergeCell ref="B3:BA3"/>
    <mergeCell ref="V32:X33"/>
    <mergeCell ref="AN32:AP33"/>
    <mergeCell ref="AX32:AZ32"/>
    <mergeCell ref="E33:E34"/>
    <mergeCell ref="AX33:AZ33"/>
    <mergeCell ref="P53:R54"/>
    <mergeCell ref="S53:U54"/>
    <mergeCell ref="V53:X54"/>
    <mergeCell ref="AQ53:AW53"/>
    <mergeCell ref="B53:B55"/>
    <mergeCell ref="C53:C55"/>
    <mergeCell ref="D53:D55"/>
    <mergeCell ref="H54:H55"/>
    <mergeCell ref="B51:BA51"/>
    <mergeCell ref="C50:D50"/>
    <mergeCell ref="H53:I53"/>
    <mergeCell ref="AN53:AP54"/>
    <mergeCell ref="AX53:AZ53"/>
    <mergeCell ref="AX54:AZ54"/>
    <mergeCell ref="J53:L54"/>
    <mergeCell ref="Y53:AA54"/>
    <mergeCell ref="AB53:AD54"/>
    <mergeCell ref="M53:O54"/>
    <mergeCell ref="E54:E55"/>
    <mergeCell ref="F54:F55"/>
    <mergeCell ref="G54:G55"/>
    <mergeCell ref="I54:I55"/>
    <mergeCell ref="BA53:BA54"/>
  </mergeCells>
  <phoneticPr fontId="3" type="noConversion"/>
  <pageMargins left="0.2" right="0.2" top="0.25" bottom="0.25" header="0.3" footer="0.3"/>
  <pageSetup scale="75" orientation="landscape" r:id="rId1"/>
</worksheet>
</file>

<file path=xl/worksheets/sheet2.xml><?xml version="1.0" encoding="utf-8"?>
<worksheet xmlns="http://schemas.openxmlformats.org/spreadsheetml/2006/main" xmlns:r="http://schemas.openxmlformats.org/officeDocument/2006/relationships">
  <sheetPr>
    <tabColor rgb="FF00B0F0"/>
  </sheetPr>
  <dimension ref="B1:W51"/>
  <sheetViews>
    <sheetView topLeftCell="A4" zoomScale="70" zoomScaleNormal="70" workbookViewId="0">
      <pane ySplit="3" topLeftCell="A7" activePane="bottomLeft" state="frozen"/>
      <selection activeCell="A4" sqref="A4"/>
      <selection pane="bottomLeft" activeCell="H12" sqref="H12"/>
    </sheetView>
  </sheetViews>
  <sheetFormatPr defaultRowHeight="14.4"/>
  <cols>
    <col min="2" max="2" width="56.6640625" customWidth="1"/>
    <col min="3" max="3" width="17.88671875" customWidth="1"/>
    <col min="4" max="4" width="19.33203125" customWidth="1"/>
    <col min="5" max="6" width="14.33203125" customWidth="1"/>
    <col min="7" max="7" width="23.6640625" style="12" customWidth="1"/>
    <col min="8" max="8" width="23.109375" style="12" customWidth="1"/>
    <col min="9" max="9" width="25.88671875" style="12" customWidth="1"/>
    <col min="10" max="10" width="23.6640625" style="12" customWidth="1"/>
    <col min="11" max="14" width="26.6640625" style="12" customWidth="1"/>
    <col min="15" max="18" width="25.5546875" style="12" customWidth="1"/>
    <col min="19" max="19" width="25.109375" style="12" customWidth="1"/>
    <col min="20" max="20" width="23" style="12" customWidth="1"/>
    <col min="21" max="21" width="23.33203125" hidden="1" customWidth="1"/>
    <col min="22" max="22" width="22.6640625" style="25" customWidth="1"/>
    <col min="23" max="23" width="34.88671875" style="25" customWidth="1"/>
  </cols>
  <sheetData>
    <row r="1" spans="2:21" ht="15" thickBot="1"/>
    <row r="2" spans="2:21" ht="45" customHeight="1" thickBot="1">
      <c r="B2" s="364" t="s">
        <v>9</v>
      </c>
      <c r="C2" s="365"/>
      <c r="D2" s="365"/>
      <c r="E2" s="365"/>
      <c r="F2" s="365"/>
      <c r="G2" s="365"/>
      <c r="H2" s="365"/>
      <c r="I2" s="365"/>
      <c r="J2" s="365"/>
      <c r="K2" s="365"/>
      <c r="L2" s="365"/>
      <c r="M2" s="365"/>
      <c r="N2" s="365"/>
      <c r="O2" s="365"/>
      <c r="P2" s="365"/>
      <c r="Q2" s="365"/>
      <c r="R2" s="365"/>
      <c r="S2" s="365"/>
      <c r="T2" s="366"/>
    </row>
    <row r="3" spans="2:21" ht="16.5" customHeight="1" thickBot="1">
      <c r="B3" s="46" t="s">
        <v>50</v>
      </c>
      <c r="C3" s="370" t="s">
        <v>3</v>
      </c>
      <c r="D3" s="371"/>
      <c r="E3" s="378" t="s">
        <v>2</v>
      </c>
      <c r="F3" s="379"/>
      <c r="G3" s="47" t="s">
        <v>51</v>
      </c>
      <c r="H3" s="48"/>
      <c r="I3" s="49"/>
      <c r="J3" s="380" t="s">
        <v>15</v>
      </c>
      <c r="K3" s="381"/>
      <c r="L3" s="381"/>
      <c r="M3" s="381"/>
      <c r="N3" s="381"/>
      <c r="O3" s="381"/>
      <c r="P3" s="50"/>
      <c r="Q3" s="50"/>
      <c r="R3" s="50"/>
      <c r="S3" s="45" t="s">
        <v>14</v>
      </c>
      <c r="T3" s="13"/>
    </row>
    <row r="4" spans="2:21" ht="16.5" customHeight="1" thickBot="1">
      <c r="B4" s="51"/>
      <c r="C4" s="52"/>
      <c r="D4" s="52"/>
      <c r="E4" s="53"/>
      <c r="F4" s="53"/>
      <c r="G4" s="54"/>
      <c r="H4" s="48"/>
      <c r="I4" s="48"/>
      <c r="J4" s="44"/>
      <c r="K4" s="44"/>
      <c r="L4" s="44"/>
      <c r="M4" s="44"/>
      <c r="N4" s="44"/>
      <c r="O4" s="44"/>
      <c r="P4" s="50"/>
      <c r="Q4" s="50"/>
      <c r="R4" s="50"/>
      <c r="S4" s="50"/>
      <c r="T4" s="55"/>
    </row>
    <row r="5" spans="2:21" ht="18.600000000000001" thickBot="1">
      <c r="B5" s="373" t="s">
        <v>215</v>
      </c>
      <c r="C5" s="374"/>
      <c r="D5" s="374"/>
      <c r="E5" s="374"/>
      <c r="F5" s="374"/>
      <c r="G5" s="374"/>
      <c r="H5" s="374"/>
      <c r="I5" s="374"/>
      <c r="J5" s="374"/>
      <c r="K5" s="374"/>
      <c r="L5" s="374"/>
      <c r="M5" s="374"/>
      <c r="N5" s="374"/>
      <c r="O5" s="374"/>
      <c r="P5" s="374"/>
      <c r="Q5" s="374"/>
      <c r="R5" s="374"/>
      <c r="S5" s="374"/>
      <c r="T5" s="375"/>
    </row>
    <row r="6" spans="2:21" ht="16.2" thickBot="1">
      <c r="B6" s="324" t="s">
        <v>50</v>
      </c>
      <c r="C6" s="330" t="s">
        <v>57</v>
      </c>
      <c r="D6" s="330"/>
      <c r="E6" s="330" t="s">
        <v>29</v>
      </c>
      <c r="F6" s="331"/>
      <c r="G6" s="334" t="s">
        <v>58</v>
      </c>
      <c r="H6" s="335"/>
      <c r="I6" s="336"/>
      <c r="J6" s="313" t="s">
        <v>111</v>
      </c>
      <c r="K6" s="314"/>
      <c r="L6" s="314"/>
      <c r="M6" s="314"/>
      <c r="N6" s="314"/>
      <c r="O6" s="315"/>
      <c r="P6" s="318" t="s">
        <v>103</v>
      </c>
      <c r="Q6" s="319"/>
      <c r="R6" s="320"/>
      <c r="S6" s="321" t="s">
        <v>102</v>
      </c>
      <c r="T6" s="355" t="s">
        <v>63</v>
      </c>
      <c r="U6" s="3"/>
    </row>
    <row r="7" spans="2:21" ht="16.2" thickBot="1">
      <c r="B7" s="325"/>
      <c r="C7" s="316" t="s">
        <v>27</v>
      </c>
      <c r="D7" s="316" t="s">
        <v>60</v>
      </c>
      <c r="E7" s="347" t="s">
        <v>30</v>
      </c>
      <c r="F7" s="349" t="s">
        <v>61</v>
      </c>
      <c r="G7" s="337"/>
      <c r="H7" s="338"/>
      <c r="I7" s="339"/>
      <c r="J7" s="313" t="s">
        <v>62</v>
      </c>
      <c r="K7" s="353"/>
      <c r="L7" s="354"/>
      <c r="M7" s="313" t="s">
        <v>109</v>
      </c>
      <c r="N7" s="332"/>
      <c r="O7" s="333"/>
      <c r="P7" s="318" t="s">
        <v>80</v>
      </c>
      <c r="Q7" s="319"/>
      <c r="R7" s="320"/>
      <c r="S7" s="322"/>
      <c r="T7" s="356"/>
      <c r="U7" s="3"/>
    </row>
    <row r="8" spans="2:21" ht="16.2" thickBot="1">
      <c r="B8" s="372"/>
      <c r="C8" s="317"/>
      <c r="D8" s="317"/>
      <c r="E8" s="376"/>
      <c r="F8" s="377"/>
      <c r="G8" s="177" t="s">
        <v>5</v>
      </c>
      <c r="H8" s="166" t="s">
        <v>6</v>
      </c>
      <c r="I8" s="178" t="s">
        <v>10</v>
      </c>
      <c r="J8" s="184" t="s">
        <v>5</v>
      </c>
      <c r="K8" s="185" t="s">
        <v>6</v>
      </c>
      <c r="L8" s="186" t="s">
        <v>7</v>
      </c>
      <c r="M8" s="184" t="s">
        <v>5</v>
      </c>
      <c r="N8" s="185" t="s">
        <v>6</v>
      </c>
      <c r="O8" s="186" t="s">
        <v>8</v>
      </c>
      <c r="P8" s="187" t="s">
        <v>5</v>
      </c>
      <c r="Q8" s="188" t="s">
        <v>6</v>
      </c>
      <c r="R8" s="189" t="s">
        <v>7</v>
      </c>
      <c r="S8" s="323"/>
      <c r="T8" s="357"/>
      <c r="U8" s="3"/>
    </row>
    <row r="9" spans="2:21" ht="78">
      <c r="B9" s="208" t="s">
        <v>205</v>
      </c>
      <c r="C9" s="169" t="s">
        <v>212</v>
      </c>
      <c r="D9" s="169" t="s">
        <v>210</v>
      </c>
      <c r="E9" s="173">
        <v>2021</v>
      </c>
      <c r="F9" s="167">
        <v>2027</v>
      </c>
      <c r="G9" s="172">
        <f>'Kostimi i planit te veprimit'!AN14</f>
        <v>187811628.23999998</v>
      </c>
      <c r="H9" s="165">
        <f>'Kostimi i planit te veprimit'!AO14</f>
        <v>345000</v>
      </c>
      <c r="I9" s="180">
        <f>SUM(G9:H9)</f>
        <v>188156628.23999998</v>
      </c>
      <c r="J9" s="179">
        <f>'Kostimi i planit te veprimit'!AQ14</f>
        <v>26706347.900000002</v>
      </c>
      <c r="K9" s="165">
        <f>'Kostimi i planit te veprimit'!AR14</f>
        <v>345000</v>
      </c>
      <c r="L9" s="180">
        <f>J9+K9</f>
        <v>27051347.900000002</v>
      </c>
      <c r="M9" s="179">
        <f>'Kostimi i planit te veprimit'!AT14</f>
        <v>50208694.100000001</v>
      </c>
      <c r="N9" s="165">
        <f>'Kostimi i planit te veprimit'!AU14</f>
        <v>0</v>
      </c>
      <c r="O9" s="180">
        <f>M9+N9</f>
        <v>50208694.100000001</v>
      </c>
      <c r="P9" s="179">
        <f>'Kostimi i planit te veprimit'!AX14</f>
        <v>97584422.839999989</v>
      </c>
      <c r="Q9" s="165">
        <f>'Kostimi i planit te veprimit'!AY14</f>
        <v>0</v>
      </c>
      <c r="R9" s="180">
        <f>P9+Q9</f>
        <v>97584422.839999989</v>
      </c>
      <c r="S9" s="190">
        <f>'Kostimi i planit te veprimit'!BA14</f>
        <v>-13312163.399999995</v>
      </c>
      <c r="T9" s="193">
        <f>I9/124</f>
        <v>1517392.1632258063</v>
      </c>
      <c r="U9" s="1">
        <v>50000</v>
      </c>
    </row>
    <row r="10" spans="2:21" ht="46.8">
      <c r="B10" s="205" t="s">
        <v>206</v>
      </c>
      <c r="C10" s="170" t="s">
        <v>211</v>
      </c>
      <c r="D10" s="170" t="s">
        <v>213</v>
      </c>
      <c r="E10" s="174">
        <v>2021</v>
      </c>
      <c r="F10" s="168">
        <v>2027</v>
      </c>
      <c r="G10" s="56">
        <f>'Kostimi i planit te veprimit'!AN19</f>
        <v>30180843.75</v>
      </c>
      <c r="H10" s="8">
        <f>'Kostimi i planit te veprimit'!AO19</f>
        <v>0</v>
      </c>
      <c r="I10" s="61">
        <f>SUM(G10:H10)</f>
        <v>30180843.75</v>
      </c>
      <c r="J10" s="60">
        <f>'Kostimi i planit te veprimit'!AQ19</f>
        <v>1629528.75</v>
      </c>
      <c r="K10" s="8">
        <f>'Kostimi i planit te veprimit'!AR19</f>
        <v>0</v>
      </c>
      <c r="L10" s="61">
        <f t="shared" ref="L10:L11" si="0">J10+K10</f>
        <v>1629528.75</v>
      </c>
      <c r="M10" s="60">
        <f>'Kostimi i planit te veprimit'!AT19</f>
        <v>0</v>
      </c>
      <c r="N10" s="8">
        <f>'Kostimi i planit te veprimit'!AU19</f>
        <v>0</v>
      </c>
      <c r="O10" s="61">
        <f t="shared" ref="O10:O11" si="1">M10+N10</f>
        <v>0</v>
      </c>
      <c r="P10" s="60">
        <f>'Kostimi i planit te veprimit'!AX19</f>
        <v>8678115</v>
      </c>
      <c r="Q10" s="8">
        <f>'Kostimi i planit te veprimit'!AY19</f>
        <v>0</v>
      </c>
      <c r="R10" s="61">
        <f t="shared" ref="R10:R11" si="2">P10+Q10</f>
        <v>8678115</v>
      </c>
      <c r="S10" s="191">
        <f>'Kostimi i planit te veprimit'!BA19</f>
        <v>-19873200</v>
      </c>
      <c r="T10" s="194">
        <f>I10/124</f>
        <v>243393.90120967742</v>
      </c>
      <c r="U10" s="1">
        <v>100000</v>
      </c>
    </row>
    <row r="11" spans="2:21" ht="46.8">
      <c r="B11" s="206" t="s">
        <v>207</v>
      </c>
      <c r="C11" s="170" t="s">
        <v>47</v>
      </c>
      <c r="D11" s="170" t="s">
        <v>152</v>
      </c>
      <c r="E11" s="174">
        <v>2021</v>
      </c>
      <c r="F11" s="168">
        <v>2027</v>
      </c>
      <c r="G11" s="56">
        <f>'Kostimi i planit te veprimit'!AN24</f>
        <v>28485798.450300001</v>
      </c>
      <c r="H11" s="8">
        <f>'Kostimi i planit te veprimit'!AO24</f>
        <v>0</v>
      </c>
      <c r="I11" s="61">
        <f>SUM(G11:H11)</f>
        <v>28485798.450300001</v>
      </c>
      <c r="J11" s="60">
        <f>'Kostimi i planit te veprimit'!AQ24</f>
        <v>6529128.1299999999</v>
      </c>
      <c r="K11" s="8">
        <f>'Kostimi i planit te veprimit'!AR24</f>
        <v>0</v>
      </c>
      <c r="L11" s="61">
        <f t="shared" si="0"/>
        <v>6529128.1299999999</v>
      </c>
      <c r="M11" s="60">
        <f>'Kostimi i planit te veprimit'!AT24</f>
        <v>2309610.62</v>
      </c>
      <c r="N11" s="8">
        <f>'Kostimi i planit te veprimit'!AU24</f>
        <v>0</v>
      </c>
      <c r="O11" s="61">
        <f t="shared" si="1"/>
        <v>2309610.62</v>
      </c>
      <c r="P11" s="60">
        <f>'Kostimi i planit te veprimit'!AX24</f>
        <v>11696847.9003</v>
      </c>
      <c r="Q11" s="8">
        <f>'Kostimi i planit te veprimit'!AY24</f>
        <v>0</v>
      </c>
      <c r="R11" s="61">
        <f t="shared" si="2"/>
        <v>11696847.9003</v>
      </c>
      <c r="S11" s="191">
        <f>'Kostimi i planit te veprimit'!BA24</f>
        <v>-7950211.8000000045</v>
      </c>
      <c r="T11" s="194">
        <f>I11/124</f>
        <v>229724.18105080645</v>
      </c>
      <c r="U11" s="1">
        <v>100000</v>
      </c>
    </row>
    <row r="12" spans="2:21" ht="78.599999999999994" thickBot="1">
      <c r="B12" s="206" t="s">
        <v>209</v>
      </c>
      <c r="C12" s="171" t="s">
        <v>159</v>
      </c>
      <c r="D12" s="171" t="s">
        <v>214</v>
      </c>
      <c r="E12" s="175">
        <v>2021</v>
      </c>
      <c r="F12" s="168">
        <v>2027</v>
      </c>
      <c r="G12" s="234">
        <f>'Kostimi i planit te veprimit'!AN28</f>
        <v>6057306.9000000004</v>
      </c>
      <c r="H12" s="182">
        <f>'Kostimi i planit te veprimit'!AO28</f>
        <v>13800000</v>
      </c>
      <c r="I12" s="183">
        <f>SUM(G12:H12)</f>
        <v>19857306.899999999</v>
      </c>
      <c r="J12" s="181">
        <f>'Kostimi i planit te veprimit'!AQ28</f>
        <v>442506.89999999991</v>
      </c>
      <c r="K12" s="182">
        <f>'Kostimi i planit te veprimit'!AR28</f>
        <v>2760000</v>
      </c>
      <c r="L12" s="183">
        <f t="shared" ref="L12" si="3">J12+K12</f>
        <v>3202506.9</v>
      </c>
      <c r="M12" s="181">
        <f>'Kostimi i planit te veprimit'!AT28</f>
        <v>5614800</v>
      </c>
      <c r="N12" s="182">
        <f>'Kostimi i planit te veprimit'!AU28</f>
        <v>0</v>
      </c>
      <c r="O12" s="183">
        <f t="shared" ref="O12" si="4">M12+N12</f>
        <v>5614800</v>
      </c>
      <c r="P12" s="181">
        <f>'Kostimi i planit te veprimit'!AX28</f>
        <v>0</v>
      </c>
      <c r="Q12" s="182">
        <f>'Kostimi i planit te veprimit'!AY28</f>
        <v>11040000</v>
      </c>
      <c r="R12" s="183">
        <f t="shared" ref="R12" si="5">P12+Q12</f>
        <v>11040000</v>
      </c>
      <c r="S12" s="192">
        <f>'Kostimi i planit te veprimit'!BA28</f>
        <v>0</v>
      </c>
      <c r="T12" s="195">
        <f>I12/124</f>
        <v>160139.57177419352</v>
      </c>
      <c r="U12" s="1">
        <v>100000</v>
      </c>
    </row>
    <row r="13" spans="2:21" ht="16.2" thickBot="1">
      <c r="B13" s="327" t="s">
        <v>122</v>
      </c>
      <c r="C13" s="328"/>
      <c r="D13" s="328"/>
      <c r="E13" s="328"/>
      <c r="F13" s="329"/>
      <c r="G13" s="196">
        <f>SUM(G9:G12)</f>
        <v>252535577.34029999</v>
      </c>
      <c r="H13" s="200">
        <f t="shared" ref="H13:T13" si="6">SUM(H9:H12)</f>
        <v>14145000</v>
      </c>
      <c r="I13" s="197">
        <f t="shared" si="6"/>
        <v>266680577.34029999</v>
      </c>
      <c r="J13" s="196">
        <f t="shared" si="6"/>
        <v>35307511.68</v>
      </c>
      <c r="K13" s="200">
        <f t="shared" si="6"/>
        <v>3105000</v>
      </c>
      <c r="L13" s="197">
        <f t="shared" si="6"/>
        <v>38412511.68</v>
      </c>
      <c r="M13" s="196">
        <f t="shared" si="6"/>
        <v>58133104.719999999</v>
      </c>
      <c r="N13" s="200">
        <f t="shared" si="6"/>
        <v>0</v>
      </c>
      <c r="O13" s="197">
        <f t="shared" si="6"/>
        <v>58133104.719999999</v>
      </c>
      <c r="P13" s="196">
        <f t="shared" si="6"/>
        <v>117959385.74029998</v>
      </c>
      <c r="Q13" s="200">
        <f t="shared" si="6"/>
        <v>11040000</v>
      </c>
      <c r="R13" s="197">
        <f t="shared" si="6"/>
        <v>128999385.74029998</v>
      </c>
      <c r="S13" s="199">
        <f t="shared" si="6"/>
        <v>-41135575.200000003</v>
      </c>
      <c r="T13" s="198">
        <f t="shared" si="6"/>
        <v>2150649.8172604837</v>
      </c>
      <c r="U13" s="2">
        <v>5250000</v>
      </c>
    </row>
    <row r="14" spans="2:21" ht="18.600000000000001" thickBot="1">
      <c r="B14" s="367" t="s">
        <v>216</v>
      </c>
      <c r="C14" s="368"/>
      <c r="D14" s="368"/>
      <c r="E14" s="368"/>
      <c r="F14" s="368"/>
      <c r="G14" s="368"/>
      <c r="H14" s="368"/>
      <c r="I14" s="368"/>
      <c r="J14" s="368"/>
      <c r="K14" s="368"/>
      <c r="L14" s="368"/>
      <c r="M14" s="368"/>
      <c r="N14" s="368"/>
      <c r="O14" s="368"/>
      <c r="P14" s="368"/>
      <c r="Q14" s="368"/>
      <c r="R14" s="368"/>
      <c r="S14" s="368"/>
      <c r="T14" s="369"/>
    </row>
    <row r="15" spans="2:21" ht="16.5" customHeight="1" thickBot="1">
      <c r="B15" s="324" t="s">
        <v>50</v>
      </c>
      <c r="C15" s="330" t="s">
        <v>57</v>
      </c>
      <c r="D15" s="330"/>
      <c r="E15" s="330" t="s">
        <v>29</v>
      </c>
      <c r="F15" s="331"/>
      <c r="G15" s="334" t="s">
        <v>58</v>
      </c>
      <c r="H15" s="335"/>
      <c r="I15" s="336"/>
      <c r="J15" s="313" t="s">
        <v>111</v>
      </c>
      <c r="K15" s="314"/>
      <c r="L15" s="314"/>
      <c r="M15" s="314"/>
      <c r="N15" s="314"/>
      <c r="O15" s="341"/>
      <c r="P15" s="351" t="s">
        <v>43</v>
      </c>
      <c r="Q15" s="319"/>
      <c r="R15" s="352"/>
      <c r="S15" s="321" t="s">
        <v>59</v>
      </c>
      <c r="T15" s="358" t="s">
        <v>63</v>
      </c>
      <c r="U15" s="3"/>
    </row>
    <row r="16" spans="2:21" ht="16.2" thickBot="1">
      <c r="B16" s="325"/>
      <c r="C16" s="316" t="s">
        <v>27</v>
      </c>
      <c r="D16" s="345" t="s">
        <v>60</v>
      </c>
      <c r="E16" s="347" t="s">
        <v>30</v>
      </c>
      <c r="F16" s="349" t="s">
        <v>61</v>
      </c>
      <c r="G16" s="337"/>
      <c r="H16" s="338"/>
      <c r="I16" s="339"/>
      <c r="J16" s="313" t="s">
        <v>62</v>
      </c>
      <c r="K16" s="353"/>
      <c r="L16" s="354"/>
      <c r="M16" s="313" t="s">
        <v>110</v>
      </c>
      <c r="N16" s="332"/>
      <c r="O16" s="333"/>
      <c r="P16" s="351" t="s">
        <v>80</v>
      </c>
      <c r="Q16" s="319"/>
      <c r="R16" s="352"/>
      <c r="S16" s="322"/>
      <c r="T16" s="359"/>
      <c r="U16" s="3"/>
    </row>
    <row r="17" spans="2:21" ht="16.2" thickBot="1">
      <c r="B17" s="326"/>
      <c r="C17" s="340"/>
      <c r="D17" s="346"/>
      <c r="E17" s="348"/>
      <c r="F17" s="350"/>
      <c r="G17" s="209" t="s">
        <v>5</v>
      </c>
      <c r="H17" s="210" t="s">
        <v>6</v>
      </c>
      <c r="I17" s="211" t="s">
        <v>10</v>
      </c>
      <c r="J17" s="209" t="s">
        <v>5</v>
      </c>
      <c r="K17" s="210" t="s">
        <v>6</v>
      </c>
      <c r="L17" s="211" t="s">
        <v>7</v>
      </c>
      <c r="M17" s="209" t="s">
        <v>5</v>
      </c>
      <c r="N17" s="210" t="s">
        <v>6</v>
      </c>
      <c r="O17" s="211" t="s">
        <v>8</v>
      </c>
      <c r="P17" s="227" t="s">
        <v>5</v>
      </c>
      <c r="Q17" s="210" t="s">
        <v>6</v>
      </c>
      <c r="R17" s="219" t="s">
        <v>7</v>
      </c>
      <c r="S17" s="323"/>
      <c r="T17" s="360"/>
      <c r="U17" s="1"/>
    </row>
    <row r="18" spans="2:21" ht="78">
      <c r="B18" s="201" t="s">
        <v>217</v>
      </c>
      <c r="C18" s="202" t="s">
        <v>219</v>
      </c>
      <c r="D18" s="235" t="s">
        <v>180</v>
      </c>
      <c r="E18" s="204">
        <v>2022</v>
      </c>
      <c r="F18" s="203">
        <v>2027</v>
      </c>
      <c r="G18" s="57">
        <f>'Kostimi i planit te veprimit'!AN42</f>
        <v>15353430</v>
      </c>
      <c r="H18" s="58">
        <f>'Kostimi i planit te veprimit'!AO42</f>
        <v>0</v>
      </c>
      <c r="I18" s="59">
        <f>SUM(G18:H18)</f>
        <v>15353430</v>
      </c>
      <c r="J18" s="57">
        <f>'Kostimi i planit te veprimit'!AQ42</f>
        <v>2855857.5</v>
      </c>
      <c r="K18" s="58">
        <f>'Kostimi i planit te veprimit'!AR42</f>
        <v>0</v>
      </c>
      <c r="L18" s="220">
        <f>J18+K18</f>
        <v>2855857.5</v>
      </c>
      <c r="M18" s="57">
        <f>'Kostimi i planit te veprimit'!AT42</f>
        <v>1477411.5</v>
      </c>
      <c r="N18" s="58">
        <f>'Kostimi i planit te veprimit'!AU42</f>
        <v>0</v>
      </c>
      <c r="O18" s="59">
        <f>M18+N18</f>
        <v>1477411.5</v>
      </c>
      <c r="P18" s="228">
        <f>'Kostimi i planit te veprimit'!AX42</f>
        <v>6784938</v>
      </c>
      <c r="Q18" s="58">
        <f>'Kostimi i planit te veprimit'!AY42</f>
        <v>0</v>
      </c>
      <c r="R18" s="220">
        <f>P18+Q18</f>
        <v>6784938</v>
      </c>
      <c r="S18" s="218">
        <f>'Kostimi i planit te veprimit'!BA42</f>
        <v>-4235223</v>
      </c>
      <c r="T18" s="223">
        <f>I18/124</f>
        <v>123817.98387096774</v>
      </c>
      <c r="U18" s="1">
        <v>125900000</v>
      </c>
    </row>
    <row r="19" spans="2:21" ht="141" thickBot="1">
      <c r="B19" s="233" t="s">
        <v>218</v>
      </c>
      <c r="C19" s="171" t="s">
        <v>220</v>
      </c>
      <c r="D19" s="236" t="s">
        <v>221</v>
      </c>
      <c r="E19" s="175">
        <v>2022</v>
      </c>
      <c r="F19" s="176">
        <v>2027</v>
      </c>
      <c r="G19" s="209">
        <f>'Kostimi i planit te veprimit'!AN49</f>
        <v>28013878.934999999</v>
      </c>
      <c r="H19" s="210">
        <f>'Kostimi i planit te veprimit'!AO48</f>
        <v>34500</v>
      </c>
      <c r="I19" s="211">
        <f>SUM(G19:H19)</f>
        <v>28048378.934999999</v>
      </c>
      <c r="J19" s="213">
        <f>'Kostimi i planit te veprimit'!AQ49</f>
        <v>4000922.7149999999</v>
      </c>
      <c r="K19" s="214">
        <f>'Kostimi i planit te veprimit'!AR49</f>
        <v>0</v>
      </c>
      <c r="L19" s="232">
        <f t="shared" ref="L19" si="7">J19+K19</f>
        <v>4000922.7149999999</v>
      </c>
      <c r="M19" s="213">
        <f>'Kostimi i planit te veprimit'!AT49</f>
        <v>912000</v>
      </c>
      <c r="N19" s="215">
        <f>'Kostimi i planit te veprimit'!AU49</f>
        <v>0</v>
      </c>
      <c r="O19" s="216">
        <f t="shared" ref="O19" si="8">M19+N19</f>
        <v>912000</v>
      </c>
      <c r="P19" s="229">
        <f>'Kostimi i planit te veprimit'!AX49</f>
        <v>12135573.719999999</v>
      </c>
      <c r="Q19" s="217">
        <f>'Kostimi i planit te veprimit'!AY48</f>
        <v>34500</v>
      </c>
      <c r="R19" s="221">
        <f t="shared" ref="R19" si="9">P19+Q19</f>
        <v>12170073.719999999</v>
      </c>
      <c r="S19" s="212">
        <f>'Kostimi i planit te veprimit'!BA49</f>
        <v>-10965382.5</v>
      </c>
      <c r="T19" s="224">
        <f>I19/124</f>
        <v>226196.60431451612</v>
      </c>
      <c r="U19" s="3">
        <v>525200000</v>
      </c>
    </row>
    <row r="20" spans="2:21" ht="32.25" customHeight="1" thickBot="1">
      <c r="B20" s="327" t="s">
        <v>123</v>
      </c>
      <c r="C20" s="328"/>
      <c r="D20" s="328"/>
      <c r="E20" s="328"/>
      <c r="F20" s="329"/>
      <c r="G20" s="230">
        <f>SUM(G18:G19)</f>
        <v>43367308.935000002</v>
      </c>
      <c r="H20" s="207">
        <f t="shared" ref="H20:I20" si="10">SUM(H18:H19)</f>
        <v>34500</v>
      </c>
      <c r="I20" s="231">
        <f t="shared" si="10"/>
        <v>43401808.935000002</v>
      </c>
      <c r="J20" s="230">
        <f t="shared" ref="J20:T20" si="11">SUM(J18:J19)</f>
        <v>6856780.2149999999</v>
      </c>
      <c r="K20" s="207">
        <f t="shared" si="11"/>
        <v>0</v>
      </c>
      <c r="L20" s="222">
        <f t="shared" si="11"/>
        <v>6856780.2149999999</v>
      </c>
      <c r="M20" s="230">
        <f t="shared" si="11"/>
        <v>2389411.5</v>
      </c>
      <c r="N20" s="207">
        <f t="shared" si="11"/>
        <v>0</v>
      </c>
      <c r="O20" s="231">
        <f t="shared" si="11"/>
        <v>2389411.5</v>
      </c>
      <c r="P20" s="225">
        <f t="shared" si="11"/>
        <v>18920511.719999999</v>
      </c>
      <c r="Q20" s="207">
        <f t="shared" si="11"/>
        <v>34500</v>
      </c>
      <c r="R20" s="222">
        <f t="shared" si="11"/>
        <v>18955011.719999999</v>
      </c>
      <c r="S20" s="226">
        <f t="shared" si="11"/>
        <v>-15200605.5</v>
      </c>
      <c r="T20" s="225">
        <f t="shared" si="11"/>
        <v>350014.58818548388</v>
      </c>
      <c r="U20" s="2">
        <v>1112820000</v>
      </c>
    </row>
    <row r="21" spans="2:21" ht="18.600000000000001" thickBot="1">
      <c r="B21" s="342" t="s">
        <v>222</v>
      </c>
      <c r="C21" s="343"/>
      <c r="D21" s="343"/>
      <c r="E21" s="343"/>
      <c r="F21" s="343"/>
      <c r="G21" s="343"/>
      <c r="H21" s="343"/>
      <c r="I21" s="343"/>
      <c r="J21" s="343"/>
      <c r="K21" s="343"/>
      <c r="L21" s="343"/>
      <c r="M21" s="343"/>
      <c r="N21" s="343"/>
      <c r="O21" s="343"/>
      <c r="P21" s="343"/>
      <c r="Q21" s="343"/>
      <c r="R21" s="343"/>
      <c r="S21" s="343"/>
      <c r="T21" s="344"/>
    </row>
    <row r="22" spans="2:21" ht="16.5" customHeight="1" thickBot="1">
      <c r="B22" s="324" t="s">
        <v>50</v>
      </c>
      <c r="C22" s="330" t="s">
        <v>57</v>
      </c>
      <c r="D22" s="330"/>
      <c r="E22" s="330" t="s">
        <v>29</v>
      </c>
      <c r="F22" s="331"/>
      <c r="G22" s="334" t="s">
        <v>58</v>
      </c>
      <c r="H22" s="335"/>
      <c r="I22" s="336"/>
      <c r="J22" s="313" t="s">
        <v>111</v>
      </c>
      <c r="K22" s="314"/>
      <c r="L22" s="314"/>
      <c r="M22" s="314"/>
      <c r="N22" s="314"/>
      <c r="O22" s="341"/>
      <c r="P22" s="351" t="s">
        <v>43</v>
      </c>
      <c r="Q22" s="319"/>
      <c r="R22" s="352"/>
      <c r="S22" s="321" t="s">
        <v>59</v>
      </c>
      <c r="T22" s="358" t="s">
        <v>63</v>
      </c>
      <c r="U22" s="3"/>
    </row>
    <row r="23" spans="2:21" ht="16.2" thickBot="1">
      <c r="B23" s="325"/>
      <c r="C23" s="316" t="s">
        <v>27</v>
      </c>
      <c r="D23" s="345" t="s">
        <v>60</v>
      </c>
      <c r="E23" s="347" t="s">
        <v>30</v>
      </c>
      <c r="F23" s="349" t="s">
        <v>61</v>
      </c>
      <c r="G23" s="337"/>
      <c r="H23" s="338"/>
      <c r="I23" s="339"/>
      <c r="J23" s="313" t="s">
        <v>62</v>
      </c>
      <c r="K23" s="353"/>
      <c r="L23" s="354"/>
      <c r="M23" s="313" t="s">
        <v>110</v>
      </c>
      <c r="N23" s="332"/>
      <c r="O23" s="333"/>
      <c r="P23" s="351" t="s">
        <v>56</v>
      </c>
      <c r="Q23" s="319"/>
      <c r="R23" s="352"/>
      <c r="S23" s="322"/>
      <c r="T23" s="359"/>
      <c r="U23" s="3"/>
    </row>
    <row r="24" spans="2:21" ht="16.2" thickBot="1">
      <c r="B24" s="326"/>
      <c r="C24" s="340"/>
      <c r="D24" s="346"/>
      <c r="E24" s="348"/>
      <c r="F24" s="350"/>
      <c r="G24" s="209" t="s">
        <v>5</v>
      </c>
      <c r="H24" s="210" t="s">
        <v>6</v>
      </c>
      <c r="I24" s="211" t="s">
        <v>10</v>
      </c>
      <c r="J24" s="209" t="s">
        <v>5</v>
      </c>
      <c r="K24" s="210" t="s">
        <v>6</v>
      </c>
      <c r="L24" s="211" t="s">
        <v>7</v>
      </c>
      <c r="M24" s="209" t="s">
        <v>5</v>
      </c>
      <c r="N24" s="210" t="s">
        <v>6</v>
      </c>
      <c r="O24" s="211" t="s">
        <v>8</v>
      </c>
      <c r="P24" s="227" t="s">
        <v>5</v>
      </c>
      <c r="Q24" s="210" t="s">
        <v>6</v>
      </c>
      <c r="R24" s="219" t="s">
        <v>7</v>
      </c>
      <c r="S24" s="323"/>
      <c r="T24" s="360"/>
      <c r="U24" s="1"/>
    </row>
    <row r="25" spans="2:21" ht="78.599999999999994" thickBot="1">
      <c r="B25" s="201" t="s">
        <v>223</v>
      </c>
      <c r="C25" s="202" t="s">
        <v>47</v>
      </c>
      <c r="D25" s="235" t="s">
        <v>202</v>
      </c>
      <c r="E25" s="204">
        <v>2022</v>
      </c>
      <c r="F25" s="203">
        <v>2027</v>
      </c>
      <c r="G25" s="57">
        <f>'Kostimi i planit te veprimit'!AN59</f>
        <v>35835263.549999997</v>
      </c>
      <c r="H25" s="58">
        <f>'Kostimi i planit te veprimit'!AO59</f>
        <v>0</v>
      </c>
      <c r="I25" s="59">
        <f>SUM(G25:H25)</f>
        <v>35835263.549999997</v>
      </c>
      <c r="J25" s="57">
        <f>'Kostimi i planit te veprimit'!AQ59</f>
        <v>5293876.125</v>
      </c>
      <c r="K25" s="58">
        <f>'Kostimi i planit te veprimit'!AR59</f>
        <v>0</v>
      </c>
      <c r="L25" s="220">
        <f>'Kostimi i planit te veprimit'!AS59</f>
        <v>5293876.125</v>
      </c>
      <c r="M25" s="57">
        <f>'Kostimi i planit te veprimit'!AT59</f>
        <v>5335200</v>
      </c>
      <c r="N25" s="58">
        <f>'Kostimi i planit te veprimit'!AU59</f>
        <v>0</v>
      </c>
      <c r="O25" s="59">
        <f>'Kostimi i planit te veprimit'!AW59</f>
        <v>5335200</v>
      </c>
      <c r="P25" s="228">
        <f>'Kostimi i planit te veprimit'!AX59</f>
        <v>10512575.700000001</v>
      </c>
      <c r="Q25" s="58">
        <f>'Kostimi i planit te veprimit'!AY59</f>
        <v>0</v>
      </c>
      <c r="R25" s="220">
        <f>SUM(P25:Q25)</f>
        <v>10512575.700000001</v>
      </c>
      <c r="S25" s="218">
        <f>'Kostimi i planit te veprimit'!BA59</f>
        <v>-14693611.724999994</v>
      </c>
      <c r="T25" s="223">
        <f t="shared" ref="T25:T26" si="12">I25/124</f>
        <v>288994.06088709674</v>
      </c>
      <c r="U25" s="1">
        <v>529017000</v>
      </c>
    </row>
    <row r="26" spans="2:21" ht="63" thickBot="1">
      <c r="B26" s="233" t="s">
        <v>224</v>
      </c>
      <c r="C26" s="171" t="s">
        <v>203</v>
      </c>
      <c r="D26" s="236" t="s">
        <v>204</v>
      </c>
      <c r="E26" s="204">
        <v>2022</v>
      </c>
      <c r="F26" s="203">
        <v>2027</v>
      </c>
      <c r="G26" s="209">
        <f>'Kostimi i planit te veprimit'!AN63</f>
        <v>11326805.655000001</v>
      </c>
      <c r="H26" s="210">
        <f>'Kostimi i planit te veprimit'!AO63</f>
        <v>0</v>
      </c>
      <c r="I26" s="211">
        <f>SUM(G26:H26)</f>
        <v>11326805.655000001</v>
      </c>
      <c r="J26" s="213">
        <f>'Kostimi i planit te veprimit'!AQ63</f>
        <v>4687364.0549999997</v>
      </c>
      <c r="K26" s="214">
        <f>'Kostimi i planit te veprimit'!AR63</f>
        <v>0</v>
      </c>
      <c r="L26" s="232">
        <f>'Kostimi i planit te veprimit'!AS63</f>
        <v>4687364.0549999997</v>
      </c>
      <c r="M26" s="213">
        <f>'Kostimi i planit te veprimit'!AT63</f>
        <v>0</v>
      </c>
      <c r="N26" s="215">
        <f>'Kostimi i planit te veprimit'!AU63</f>
        <v>0</v>
      </c>
      <c r="O26" s="216">
        <f>SUM(M26:N26)</f>
        <v>0</v>
      </c>
      <c r="P26" s="229">
        <f>'Kostimi i planit te veprimit'!AX63</f>
        <v>5568441.5999999996</v>
      </c>
      <c r="Q26" s="217">
        <f>'Kostimi i planit te veprimit'!AY63</f>
        <v>0</v>
      </c>
      <c r="R26" s="221">
        <f t="shared" ref="R26" si="13">SUM(P26:Q26)</f>
        <v>5568441.5999999996</v>
      </c>
      <c r="S26" s="212">
        <f>'Kostimi i planit te veprimit'!BA63</f>
        <v>-1071000.0000000019</v>
      </c>
      <c r="T26" s="224">
        <f t="shared" si="12"/>
        <v>91345.206895161304</v>
      </c>
      <c r="U26" s="3" t="s">
        <v>4</v>
      </c>
    </row>
    <row r="27" spans="2:21" ht="32.25" customHeight="1" thickBot="1">
      <c r="B27" s="327" t="s">
        <v>225</v>
      </c>
      <c r="C27" s="328"/>
      <c r="D27" s="328"/>
      <c r="E27" s="328"/>
      <c r="F27" s="329"/>
      <c r="G27" s="230">
        <f t="shared" ref="G27:U27" si="14">SUM(G25:G26)</f>
        <v>47162069.204999998</v>
      </c>
      <c r="H27" s="207">
        <f t="shared" si="14"/>
        <v>0</v>
      </c>
      <c r="I27" s="231">
        <f t="shared" si="14"/>
        <v>47162069.204999998</v>
      </c>
      <c r="J27" s="230">
        <f t="shared" si="14"/>
        <v>9981240.1799999997</v>
      </c>
      <c r="K27" s="207">
        <f t="shared" si="14"/>
        <v>0</v>
      </c>
      <c r="L27" s="222">
        <f t="shared" si="14"/>
        <v>9981240.1799999997</v>
      </c>
      <c r="M27" s="230">
        <f t="shared" si="14"/>
        <v>5335200</v>
      </c>
      <c r="N27" s="207">
        <f t="shared" si="14"/>
        <v>0</v>
      </c>
      <c r="O27" s="231">
        <f t="shared" si="14"/>
        <v>5335200</v>
      </c>
      <c r="P27" s="225">
        <f t="shared" si="14"/>
        <v>16081017.300000001</v>
      </c>
      <c r="Q27" s="207">
        <f t="shared" si="14"/>
        <v>0</v>
      </c>
      <c r="R27" s="222">
        <f t="shared" si="14"/>
        <v>16081017.300000001</v>
      </c>
      <c r="S27" s="226">
        <f t="shared" si="14"/>
        <v>-15764611.724999996</v>
      </c>
      <c r="T27" s="225">
        <f t="shared" si="14"/>
        <v>380339.26778225804</v>
      </c>
      <c r="U27" s="2">
        <f t="shared" si="14"/>
        <v>529017000</v>
      </c>
    </row>
    <row r="28" spans="2:21" ht="16.2" thickBot="1">
      <c r="B28" s="361" t="s">
        <v>226</v>
      </c>
      <c r="C28" s="362"/>
      <c r="D28" s="362"/>
      <c r="E28" s="362"/>
      <c r="F28" s="363"/>
      <c r="G28" s="238">
        <f>+G27+G20+G13</f>
        <v>343064955.48030001</v>
      </c>
      <c r="H28" s="238">
        <f t="shared" ref="H28:U28" si="15">+H27+H20+H13</f>
        <v>14179500</v>
      </c>
      <c r="I28" s="238">
        <f>+I27+I20+I13</f>
        <v>357244455.48030001</v>
      </c>
      <c r="J28" s="238">
        <f t="shared" si="15"/>
        <v>52145532.075000003</v>
      </c>
      <c r="K28" s="238">
        <f t="shared" si="15"/>
        <v>3105000</v>
      </c>
      <c r="L28" s="238">
        <f t="shared" si="15"/>
        <v>55250532.075000003</v>
      </c>
      <c r="M28" s="238">
        <f t="shared" si="15"/>
        <v>65857716.219999999</v>
      </c>
      <c r="N28" s="238">
        <f t="shared" si="15"/>
        <v>0</v>
      </c>
      <c r="O28" s="238">
        <f t="shared" si="15"/>
        <v>65857716.219999999</v>
      </c>
      <c r="P28" s="238">
        <f t="shared" si="15"/>
        <v>152960914.76029998</v>
      </c>
      <c r="Q28" s="238">
        <f t="shared" si="15"/>
        <v>11074500</v>
      </c>
      <c r="R28" s="238">
        <f t="shared" si="15"/>
        <v>164035414.76029998</v>
      </c>
      <c r="S28" s="238">
        <f t="shared" si="15"/>
        <v>-72100792.424999997</v>
      </c>
      <c r="T28" s="239">
        <f t="shared" si="15"/>
        <v>2881003.6732282257</v>
      </c>
      <c r="U28" s="237">
        <f t="shared" si="15"/>
        <v>1647087000</v>
      </c>
    </row>
    <row r="31" spans="2:21">
      <c r="P31" s="68"/>
    </row>
    <row r="33" spans="7:16">
      <c r="P33" s="68"/>
    </row>
    <row r="35" spans="7:16">
      <c r="J35" s="23"/>
      <c r="K35" s="23" t="s">
        <v>19</v>
      </c>
      <c r="L35" s="23" t="s">
        <v>20</v>
      </c>
      <c r="M35" s="23" t="s">
        <v>74</v>
      </c>
    </row>
    <row r="36" spans="7:16">
      <c r="G36" s="21" t="s">
        <v>72</v>
      </c>
      <c r="H36" s="22">
        <f>I28</f>
        <v>357244455.48030001</v>
      </c>
      <c r="J36" s="23" t="s">
        <v>16</v>
      </c>
      <c r="K36" s="23">
        <f>G13</f>
        <v>252535577.34029999</v>
      </c>
      <c r="L36" s="23">
        <f>H13</f>
        <v>14145000</v>
      </c>
      <c r="M36" s="69">
        <f>(K36+L36)/H36</f>
        <v>0.74649325762595609</v>
      </c>
    </row>
    <row r="37" spans="7:16">
      <c r="G37" s="21" t="s">
        <v>228</v>
      </c>
      <c r="H37" s="22">
        <f>L28</f>
        <v>55250532.075000003</v>
      </c>
      <c r="I37" s="75">
        <f>H37/H36</f>
        <v>0.15465749356618566</v>
      </c>
      <c r="J37" s="23" t="s">
        <v>17</v>
      </c>
      <c r="K37" s="23">
        <f>G20</f>
        <v>43367308.935000002</v>
      </c>
      <c r="L37" s="23">
        <f>H20</f>
        <v>34500</v>
      </c>
      <c r="M37" s="69">
        <f>(K37+L37)/H36</f>
        <v>0.12149050396498978</v>
      </c>
    </row>
    <row r="38" spans="7:16" ht="31.2" customHeight="1">
      <c r="G38" s="21" t="s">
        <v>106</v>
      </c>
      <c r="H38" s="22">
        <f>O28</f>
        <v>65857716.219999999</v>
      </c>
      <c r="I38" s="75">
        <f>H38/H36</f>
        <v>0.18434916262439147</v>
      </c>
      <c r="J38" s="23" t="s">
        <v>18</v>
      </c>
      <c r="K38" s="23">
        <f>G27</f>
        <v>47162069.204999998</v>
      </c>
      <c r="L38" s="23">
        <f>H27</f>
        <v>0</v>
      </c>
      <c r="M38" s="69">
        <f>(K38+L38)/H36</f>
        <v>0.1320162384090541</v>
      </c>
    </row>
    <row r="39" spans="7:16">
      <c r="G39" s="21" t="s">
        <v>229</v>
      </c>
      <c r="H39" s="22">
        <f>R28</f>
        <v>164035414.76029998</v>
      </c>
      <c r="I39" s="75">
        <f>H39/H36</f>
        <v>0.45916853920031125</v>
      </c>
      <c r="J39" s="23"/>
      <c r="K39" s="23"/>
      <c r="L39" s="23"/>
      <c r="M39" s="69"/>
    </row>
    <row r="40" spans="7:16" ht="36" customHeight="1">
      <c r="G40" s="21" t="s">
        <v>227</v>
      </c>
      <c r="H40" s="22">
        <f>S28</f>
        <v>-72100792.424999997</v>
      </c>
      <c r="I40" s="75">
        <f>H40/H36</f>
        <v>-0.20182480460911154</v>
      </c>
    </row>
    <row r="42" spans="7:16">
      <c r="I42" s="242"/>
    </row>
    <row r="47" spans="7:16">
      <c r="G47" s="24" t="s">
        <v>11</v>
      </c>
      <c r="H47" s="24">
        <f>G28</f>
        <v>343064955.48030001</v>
      </c>
      <c r="I47" s="14"/>
    </row>
    <row r="48" spans="7:16">
      <c r="G48" s="24" t="s">
        <v>12</v>
      </c>
      <c r="H48" s="24">
        <f>H28</f>
        <v>14179500</v>
      </c>
      <c r="I48" s="14"/>
    </row>
    <row r="49" spans="7:9">
      <c r="G49" s="24" t="s">
        <v>13</v>
      </c>
      <c r="H49" s="24">
        <f>I28</f>
        <v>357244455.48030001</v>
      </c>
      <c r="I49" s="76">
        <f>H47/H49</f>
        <v>0.96030869119875839</v>
      </c>
    </row>
    <row r="51" spans="7:9">
      <c r="H51" s="18"/>
    </row>
  </sheetData>
  <mergeCells count="56">
    <mergeCell ref="B2:T2"/>
    <mergeCell ref="B14:T14"/>
    <mergeCell ref="C3:D3"/>
    <mergeCell ref="B6:B8"/>
    <mergeCell ref="B5:T5"/>
    <mergeCell ref="E7:E8"/>
    <mergeCell ref="F7:F8"/>
    <mergeCell ref="J7:L7"/>
    <mergeCell ref="M7:O7"/>
    <mergeCell ref="P7:R7"/>
    <mergeCell ref="D7:D8"/>
    <mergeCell ref="E3:F3"/>
    <mergeCell ref="J3:O3"/>
    <mergeCell ref="C6:D6"/>
    <mergeCell ref="E6:F6"/>
    <mergeCell ref="B28:F28"/>
    <mergeCell ref="E23:E24"/>
    <mergeCell ref="F23:F24"/>
    <mergeCell ref="B22:B24"/>
    <mergeCell ref="B27:F27"/>
    <mergeCell ref="J23:L23"/>
    <mergeCell ref="E22:F22"/>
    <mergeCell ref="J22:O22"/>
    <mergeCell ref="G22:I23"/>
    <mergeCell ref="C23:C24"/>
    <mergeCell ref="D23:D24"/>
    <mergeCell ref="C22:D22"/>
    <mergeCell ref="M23:O23"/>
    <mergeCell ref="P22:R22"/>
    <mergeCell ref="P15:R15"/>
    <mergeCell ref="P23:R23"/>
    <mergeCell ref="T6:T8"/>
    <mergeCell ref="S15:S17"/>
    <mergeCell ref="T15:T17"/>
    <mergeCell ref="S22:S24"/>
    <mergeCell ref="T22:T24"/>
    <mergeCell ref="B21:T21"/>
    <mergeCell ref="D16:D17"/>
    <mergeCell ref="E16:E17"/>
    <mergeCell ref="F16:F17"/>
    <mergeCell ref="P16:R16"/>
    <mergeCell ref="J16:L16"/>
    <mergeCell ref="B20:F20"/>
    <mergeCell ref="J6:O6"/>
    <mergeCell ref="C7:C8"/>
    <mergeCell ref="P6:R6"/>
    <mergeCell ref="S6:S8"/>
    <mergeCell ref="B15:B17"/>
    <mergeCell ref="B13:F13"/>
    <mergeCell ref="E15:F15"/>
    <mergeCell ref="M16:O16"/>
    <mergeCell ref="G15:I16"/>
    <mergeCell ref="C16:C17"/>
    <mergeCell ref="C15:D15"/>
    <mergeCell ref="J15:O15"/>
    <mergeCell ref="G6:I7"/>
  </mergeCell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sheetPr>
    <tabColor theme="9" tint="-0.249977111117893"/>
  </sheetPr>
  <dimension ref="A1:G15"/>
  <sheetViews>
    <sheetView workbookViewId="0">
      <selection activeCell="A2" sqref="A2:F13"/>
    </sheetView>
  </sheetViews>
  <sheetFormatPr defaultRowHeight="14.4"/>
  <cols>
    <col min="1" max="1" width="31.33203125" customWidth="1"/>
    <col min="2" max="2" width="12" customWidth="1"/>
    <col min="3" max="3" width="13.44140625" customWidth="1"/>
    <col min="4" max="4" width="16.109375" customWidth="1"/>
    <col min="5" max="5" width="15.109375" customWidth="1"/>
    <col min="6" max="6" width="12.44140625" customWidth="1"/>
    <col min="7" max="7" width="27.109375" customWidth="1"/>
  </cols>
  <sheetData>
    <row r="1" spans="1:7" ht="15" thickBot="1">
      <c r="A1" s="384" t="s">
        <v>71</v>
      </c>
      <c r="B1" s="384"/>
      <c r="C1" s="384"/>
      <c r="D1" s="384"/>
      <c r="E1" s="384"/>
      <c r="F1" s="384"/>
    </row>
    <row r="2" spans="1:7" ht="24">
      <c r="A2" s="387" t="s">
        <v>66</v>
      </c>
      <c r="B2" s="390" t="s">
        <v>65</v>
      </c>
      <c r="C2" s="63" t="s">
        <v>67</v>
      </c>
      <c r="D2" s="63" t="s">
        <v>70</v>
      </c>
      <c r="E2" s="63" t="s">
        <v>68</v>
      </c>
      <c r="F2" s="36" t="s">
        <v>64</v>
      </c>
    </row>
    <row r="3" spans="1:7">
      <c r="A3" s="388"/>
      <c r="B3" s="391"/>
      <c r="C3" s="268" t="s">
        <v>257</v>
      </c>
      <c r="D3" s="71" t="s">
        <v>108</v>
      </c>
      <c r="E3" s="64" t="s">
        <v>69</v>
      </c>
      <c r="F3" s="37" t="s">
        <v>104</v>
      </c>
    </row>
    <row r="4" spans="1:7" ht="27.6" customHeight="1" thickBot="1">
      <c r="A4" s="389"/>
      <c r="B4" s="392"/>
      <c r="C4" s="26"/>
      <c r="D4" s="72" t="s">
        <v>107</v>
      </c>
      <c r="E4" s="269" t="s">
        <v>258</v>
      </c>
      <c r="F4" s="38"/>
    </row>
    <row r="5" spans="1:7" ht="18" customHeight="1" thickBot="1">
      <c r="A5" s="400" t="s">
        <v>254</v>
      </c>
      <c r="B5" s="27" t="s">
        <v>5</v>
      </c>
      <c r="C5" s="28">
        <f>'Totali_Qellimet politike'!G13</f>
        <v>252535577.34029999</v>
      </c>
      <c r="D5" s="28">
        <f>'Totali_Qellimet politike'!J13+'Totali_Qellimet politike'!M13</f>
        <v>93440616.400000006</v>
      </c>
      <c r="E5" s="66">
        <f>'Totali_Qellimet politike'!P13</f>
        <v>117959385.74029998</v>
      </c>
      <c r="F5" s="385">
        <f>(C5+C6)-(D5+D6)-(E5+E6)</f>
        <v>41135575.200000003</v>
      </c>
      <c r="G5" s="34"/>
    </row>
    <row r="6" spans="1:7" ht="132" customHeight="1" thickBot="1">
      <c r="A6" s="401"/>
      <c r="B6" s="29" t="s">
        <v>6</v>
      </c>
      <c r="C6" s="30">
        <f>'Totali_Qellimet politike'!H13</f>
        <v>14145000</v>
      </c>
      <c r="D6" s="67">
        <f>'Totali_Qellimet politike'!K13+'Totali_Qellimet politike'!N13</f>
        <v>3105000</v>
      </c>
      <c r="E6" s="74">
        <f>'Totali_Qellimet politike'!Q13</f>
        <v>11040000</v>
      </c>
      <c r="F6" s="393"/>
      <c r="G6" s="33"/>
    </row>
    <row r="7" spans="1:7" ht="15" customHeight="1" thickBot="1">
      <c r="A7" s="400" t="s">
        <v>255</v>
      </c>
      <c r="B7" s="27" t="s">
        <v>5</v>
      </c>
      <c r="C7" s="28">
        <f>'Totali_Qellimet politike'!G20</f>
        <v>43367308.935000002</v>
      </c>
      <c r="D7" s="28">
        <f>'Totali_Qellimet politike'!J20+'Totali_Qellimet politike'!M20</f>
        <v>9246191.7149999999</v>
      </c>
      <c r="E7" s="66">
        <f>'Totali_Qellimet politike'!P20</f>
        <v>18920511.719999999</v>
      </c>
      <c r="F7" s="385">
        <f t="shared" ref="F7" si="0">(C7+C8)-(D7+D8)-(E7+E8)</f>
        <v>15200605.5</v>
      </c>
      <c r="G7" s="34"/>
    </row>
    <row r="8" spans="1:7" ht="104.25" customHeight="1" thickBot="1">
      <c r="A8" s="401"/>
      <c r="B8" s="29" t="s">
        <v>6</v>
      </c>
      <c r="C8" s="30">
        <f>'Totali_Qellimet politike'!H20</f>
        <v>34500</v>
      </c>
      <c r="D8" s="30">
        <f>'Totali_Qellimet politike'!K20+'Totali_Qellimet politike'!N20</f>
        <v>0</v>
      </c>
      <c r="E8" s="67">
        <f>'Totali_Qellimet politike'!Q20</f>
        <v>34500</v>
      </c>
      <c r="F8" s="386"/>
      <c r="G8" s="33"/>
    </row>
    <row r="9" spans="1:7" ht="15" thickBot="1">
      <c r="A9" s="382" t="s">
        <v>256</v>
      </c>
      <c r="B9" s="27" t="s">
        <v>5</v>
      </c>
      <c r="C9" s="28">
        <f>'Totali_Qellimet politike'!G27</f>
        <v>47162069.204999998</v>
      </c>
      <c r="D9" s="28">
        <f>'Totali_Qellimet politike'!J27+'Totali_Qellimet politike'!M27</f>
        <v>15316440.18</v>
      </c>
      <c r="E9" s="66">
        <f>'Totali_Qellimet politike'!P27</f>
        <v>16081017.300000001</v>
      </c>
      <c r="F9" s="385">
        <f t="shared" ref="F9" si="1">(C9+C10)-(D9+D10)-(E9+E10)</f>
        <v>15764611.724999998</v>
      </c>
      <c r="G9" s="35"/>
    </row>
    <row r="10" spans="1:7" ht="33" customHeight="1" thickBot="1">
      <c r="A10" s="383"/>
      <c r="B10" s="29" t="s">
        <v>6</v>
      </c>
      <c r="C10" s="30">
        <f>'Totali_Qellimet politike'!H27</f>
        <v>0</v>
      </c>
      <c r="D10" s="30">
        <f>'Totali_Qellimet politike'!K27+'Totali_Qellimet politike'!N27</f>
        <v>0</v>
      </c>
      <c r="E10" s="67">
        <f>'Totali_Qellimet politike'!Q27</f>
        <v>0</v>
      </c>
      <c r="F10" s="386"/>
    </row>
    <row r="11" spans="1:7" ht="15" thickBot="1">
      <c r="A11" s="39" t="s">
        <v>21</v>
      </c>
      <c r="B11" s="31"/>
      <c r="C11" s="32">
        <f>SUM(C5:C10)</f>
        <v>357244455.48030001</v>
      </c>
      <c r="D11" s="32">
        <f>SUM(D5:D10)</f>
        <v>121108248.29500002</v>
      </c>
      <c r="E11" s="32">
        <f>SUM(E5:E10)</f>
        <v>164035414.76029998</v>
      </c>
      <c r="F11" s="40">
        <f>SUM(F5:F10)</f>
        <v>72100792.424999997</v>
      </c>
    </row>
    <row r="12" spans="1:7">
      <c r="A12" s="41" t="s">
        <v>22</v>
      </c>
      <c r="B12" s="394"/>
      <c r="C12" s="396">
        <f>C11/124</f>
        <v>2881003.6732282257</v>
      </c>
      <c r="D12" s="396">
        <f>D11/124</f>
        <v>976679.4217338711</v>
      </c>
      <c r="E12" s="396">
        <f>E11/124</f>
        <v>1322866.2480669352</v>
      </c>
      <c r="F12" s="398">
        <f>F11/124</f>
        <v>581458.00342741935</v>
      </c>
    </row>
    <row r="13" spans="1:7" ht="15" thickBot="1">
      <c r="A13" s="42" t="s">
        <v>23</v>
      </c>
      <c r="B13" s="395"/>
      <c r="C13" s="397"/>
      <c r="D13" s="397"/>
      <c r="E13" s="397"/>
      <c r="F13" s="399"/>
    </row>
    <row r="15" spans="1:7">
      <c r="D15" s="25"/>
      <c r="E15" s="25"/>
    </row>
  </sheetData>
  <mergeCells count="14">
    <mergeCell ref="B12:B13"/>
    <mergeCell ref="C12:C13"/>
    <mergeCell ref="D12:D13"/>
    <mergeCell ref="F12:F13"/>
    <mergeCell ref="E12:E13"/>
    <mergeCell ref="A9:A10"/>
    <mergeCell ref="A1:F1"/>
    <mergeCell ref="F7:F8"/>
    <mergeCell ref="A2:A4"/>
    <mergeCell ref="B2:B4"/>
    <mergeCell ref="A5:A6"/>
    <mergeCell ref="F5:F6"/>
    <mergeCell ref="A7:A8"/>
    <mergeCell ref="F9:F10"/>
  </mergeCell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
  <sheetViews>
    <sheetView workbookViewId="0">
      <selection activeCell="C3" sqref="C3:C6"/>
    </sheetView>
  </sheetViews>
  <sheetFormatPr defaultRowHeight="14.4"/>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s" ma:contentTypeID="0x0069D6CCE5CB8B5143BAEBFB851A7C2A4D" ma:contentTypeVersion="" ma:contentTypeDescription="" ma:contentTypeScope="" ma:versionID="88acdc5b699c4243a2153122244df6d8">
  <xsd:schema xmlns:xsd="http://www.w3.org/2001/XMLSchema" xmlns:xs="http://www.w3.org/2001/XMLSchema" xmlns:p="http://schemas.microsoft.com/office/2006/metadata/properties" xmlns:ns1="http://schemas.microsoft.com/sharepoint/v3" targetNamespace="http://schemas.microsoft.com/office/2006/metadata/properties" ma:root="true" ma:fieldsID="88b2cf56787c63537583ebf0465db89b" ns1:_="">
    <xsd:import namespace="http://schemas.microsoft.com/sharepoint/v3"/>
    <xsd:element name="properties">
      <xsd:complexType>
        <xsd:sequence>
          <xsd:element name="documentManagement">
            <xsd:complexType>
              <xsd:all>
                <xsd:element ref="ns1:ID" minOccurs="0"/>
                <xsd:element ref="ns1:ContentTypeId" minOccurs="0"/>
                <xsd:element ref="ns1:Author" minOccurs="0"/>
                <xsd:element ref="ns1:Editor" minOccurs="0"/>
                <xsd:element ref="ns1:_HasCopyDestinations" minOccurs="0"/>
                <xsd:element ref="ns1:_CopySource" minOccurs="0"/>
                <xsd:element ref="ns1:_ModerationStatus" minOccurs="0"/>
                <xsd:element ref="ns1:_ModerationComments" minOccurs="0"/>
                <xsd:element ref="ns1:FileRef" minOccurs="0"/>
                <xsd:element ref="ns1:FileDirRef" minOccurs="0"/>
                <xsd:element ref="ns1:Last_x0020_Modified" minOccurs="0"/>
                <xsd:element ref="ns1:Created_x0020_Date" minOccurs="0"/>
                <xsd:element ref="ns1:File_x0020_Size" minOccurs="0"/>
                <xsd:element ref="ns1:FSObjType" minOccurs="0"/>
                <xsd:element ref="ns1:SortBehavior" minOccurs="0"/>
                <xsd:element ref="ns1:CheckedOutUserId" minOccurs="0"/>
                <xsd:element ref="ns1:IsCheckedoutToLocal" minOccurs="0"/>
                <xsd:element ref="ns1:CheckoutUser" minOccurs="0"/>
                <xsd:element ref="ns1:UniqueId" minOccurs="0"/>
                <xsd:element ref="ns1:SyncClientId" minOccurs="0"/>
                <xsd:element ref="ns1:ProgId" minOccurs="0"/>
                <xsd:element ref="ns1:ScopeId" minOccurs="0"/>
                <xsd:element ref="ns1:VirusStatus" minOccurs="0"/>
                <xsd:element ref="ns1:CheckedOutTitle" minOccurs="0"/>
                <xsd:element ref="ns1:_CheckinComment" minOccurs="0"/>
                <xsd:element ref="ns1:File_x0020_Type" minOccurs="0"/>
                <xsd:element ref="ns1:HTML_x0020_File_x0020_Type" minOccurs="0"/>
                <xsd:element ref="ns1:_SourceUrl" minOccurs="0"/>
                <xsd:element ref="ns1:_SharedFileIndex" minOccurs="0"/>
                <xsd:element ref="ns1:MetaInfo" minOccurs="0"/>
                <xsd:element ref="ns1:_Level" minOccurs="0"/>
                <xsd:element ref="ns1:_IsCurrentVersion" minOccurs="0"/>
                <xsd:element ref="ns1:ItemChildCount" minOccurs="0"/>
                <xsd:element ref="ns1:FolderChildCount" minOccurs="0"/>
                <xsd:element ref="ns1:owshiddenversion" minOccurs="0"/>
                <xsd:element ref="ns1:_UIVersion" minOccurs="0"/>
                <xsd:element ref="ns1:_UIVersionString" minOccurs="0"/>
                <xsd:element ref="ns1:InstanceID" minOccurs="0"/>
                <xsd:element ref="ns1:Order" minOccurs="0"/>
                <xsd:element ref="ns1:GUID" minOccurs="0"/>
                <xsd:element ref="ns1:WorkflowVersion" minOccurs="0"/>
                <xsd:element ref="ns1:WorkflowInstanceID" minOccurs="0"/>
                <xsd:element ref="ns1:ParentVersionString" minOccurs="0"/>
                <xsd:element ref="ns1:ParentLeafName" minOccurs="0"/>
                <xsd:element ref="ns1:DocConcurrencyNumber" minOccurs="0"/>
                <xsd:element ref="ns1:TemplateUrl" minOccurs="0"/>
                <xsd:element ref="ns1:xd_ProgID" minOccurs="0"/>
                <xsd:element ref="ns1:xd_Signature" minOccurs="0"/>
                <xsd:element ref="ns1:DocumentTypeId" minOccurs="0"/>
                <xsd:element ref="ns1:ProtocolNumberIn" minOccurs="0"/>
                <xsd:element ref="ns1:ProtocolNumberOu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0" nillable="true" ma:displayName="ID" ma:internalName="ID" ma:readOnly="true">
      <xsd:simpleType>
        <xsd:restriction base="dms:Unknown"/>
      </xsd:simpleType>
    </xsd:element>
    <xsd:element name="ContentTypeId" ma:index="1" nillable="true" ma:displayName="Content Type ID" ma:hidden="true" ma:internalName="ContentTypeId" ma:readOnly="true">
      <xsd:simpleType>
        <xsd:restriction base="dms:Unknown"/>
      </xsd:simpleType>
    </xsd:element>
    <xsd:element name="Author" ma:index="4" nillable="true" ma:displayName="Created By" ma:list="UserInfo" ma:internalName="Auth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 ma:index="6" nillable="true" ma:displayName="Modified By" ma:list="UserInfo" ma:internalName="Edit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HasCopyDestinations" ma:index="7" nillable="true" ma:displayName="Has Copy Destinations" ma:hidden="true" ma:internalName="_HasCopyDestinations" ma:readOnly="true">
      <xsd:simpleType>
        <xsd:restriction base="dms:Boolean"/>
      </xsd:simpleType>
    </xsd:element>
    <xsd:element name="_CopySource" ma:index="8" nillable="true" ma:displayName="Copy Source" ma:internalName="_CopySource" ma:readOnly="true">
      <xsd:simpleType>
        <xsd:restriction base="dms:Text"/>
      </xsd:simpleType>
    </xsd:element>
    <xsd:element name="_ModerationStatus" ma:index="9" nillable="true" ma:displayName="Approval Status" ma:default="0" ma:hidden="true" ma:internalName="_ModerationStatus" ma:readOnly="true">
      <xsd:simpleType>
        <xsd:restriction base="dms:Unknown"/>
      </xsd:simpleType>
    </xsd:element>
    <xsd:element name="_ModerationComments" ma:index="10" nillable="true" ma:displayName="Approver Comments" ma:hidden="true" ma:internalName="_ModerationComments" ma:readOnly="true">
      <xsd:simpleType>
        <xsd:restriction base="dms:Note"/>
      </xsd:simpleType>
    </xsd:element>
    <xsd:element name="FileRef" ma:index="11" nillable="true" ma:displayName="URL Path" ma:hidden="true" ma:list="Docs" ma:internalName="FileRef" ma:readOnly="true" ma:showField="FullUrl">
      <xsd:simpleType>
        <xsd:restriction base="dms:Lookup"/>
      </xsd:simpleType>
    </xsd:element>
    <xsd:element name="FileDirRef" ma:index="12" nillable="true" ma:displayName="Path" ma:hidden="true" ma:list="Docs" ma:internalName="FileDirRef" ma:readOnly="true" ma:showField="DirName">
      <xsd:simpleType>
        <xsd:restriction base="dms:Lookup"/>
      </xsd:simpleType>
    </xsd:element>
    <xsd:element name="Last_x0020_Modified" ma:index="13" nillable="true" ma:displayName="Modified" ma:format="TRUE" ma:hidden="true" ma:list="Docs" ma:internalName="Last_x0020_Modified" ma:readOnly="true" ma:showField="TimeLastModified">
      <xsd:simpleType>
        <xsd:restriction base="dms:Lookup"/>
      </xsd:simpleType>
    </xsd:element>
    <xsd:element name="Created_x0020_Date" ma:index="14" nillable="true" ma:displayName="Created" ma:format="TRUE" ma:hidden="true" ma:list="Docs" ma:internalName="Created_x0020_Date" ma:readOnly="true" ma:showField="TimeCreated">
      <xsd:simpleType>
        <xsd:restriction base="dms:Lookup"/>
      </xsd:simpleType>
    </xsd:element>
    <xsd:element name="File_x0020_Size" ma:index="15" nillable="true" ma:displayName="File Size" ma:format="TRUE" ma:hidden="true" ma:list="Docs" ma:internalName="File_x0020_Size" ma:readOnly="true" ma:showField="SizeInKB">
      <xsd:simpleType>
        <xsd:restriction base="dms:Lookup"/>
      </xsd:simpleType>
    </xsd:element>
    <xsd:element name="FSObjType" ma:index="16" nillable="true" ma:displayName="Item Type" ma:hidden="true" ma:list="Docs" ma:internalName="FSObjType" ma:readOnly="true" ma:showField="FSType">
      <xsd:simpleType>
        <xsd:restriction base="dms:Lookup"/>
      </xsd:simpleType>
    </xsd:element>
    <xsd:element name="SortBehavior" ma:index="17" nillable="true" ma:displayName="Sort Type" ma:hidden="true" ma:list="Docs" ma:internalName="SortBehavior" ma:readOnly="true" ma:showField="SortBehavior">
      <xsd:simpleType>
        <xsd:restriction base="dms:Lookup"/>
      </xsd:simpleType>
    </xsd:element>
    <xsd:element name="CheckedOutUserId" ma:index="19" nillable="true" ma:displayName="ID of the User who has the item Checked Out" ma:hidden="true" ma:list="Docs" ma:internalName="CheckedOutUserId" ma:readOnly="true" ma:showField="CheckoutUserId">
      <xsd:simpleType>
        <xsd:restriction base="dms:Lookup"/>
      </xsd:simpleType>
    </xsd:element>
    <xsd:element name="IsCheckedoutToLocal" ma:index="20" nillable="true" ma:displayName="Is Checked out to local" ma:hidden="true" ma:list="Docs" ma:internalName="IsCheckedoutToLocal" ma:readOnly="true" ma:showField="IsCheckoutToLocal">
      <xsd:simpleType>
        <xsd:restriction base="dms:Lookup"/>
      </xsd:simpleType>
    </xsd:element>
    <xsd:element name="CheckoutUser" ma:index="21" nillable="true" ma:displayName="Checked Out To" ma:list="UserInfo" ma:internalName="CheckoutUse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iqueId" ma:index="23" nillable="true" ma:displayName="Unique Id" ma:hidden="true" ma:list="Docs" ma:internalName="UniqueId" ma:readOnly="true" ma:showField="UniqueId">
      <xsd:simpleType>
        <xsd:restriction base="dms:Lookup"/>
      </xsd:simpleType>
    </xsd:element>
    <xsd:element name="SyncClientId" ma:index="24" nillable="true" ma:displayName="Client Id" ma:hidden="true" ma:list="Docs" ma:internalName="SyncClientId" ma:readOnly="true" ma:showField="SyncClientId">
      <xsd:simpleType>
        <xsd:restriction base="dms:Lookup"/>
      </xsd:simpleType>
    </xsd:element>
    <xsd:element name="ProgId" ma:index="25" nillable="true" ma:displayName="ProgId" ma:hidden="true" ma:list="Docs" ma:internalName="ProgId" ma:readOnly="true" ma:showField="ProgId">
      <xsd:simpleType>
        <xsd:restriction base="dms:Lookup"/>
      </xsd:simpleType>
    </xsd:element>
    <xsd:element name="ScopeId" ma:index="26" nillable="true" ma:displayName="ScopeId" ma:hidden="true" ma:list="Docs" ma:internalName="ScopeId" ma:readOnly="true" ma:showField="ScopeId">
      <xsd:simpleType>
        <xsd:restriction base="dms:Lookup"/>
      </xsd:simpleType>
    </xsd:element>
    <xsd:element name="VirusStatus" ma:index="27" nillable="true" ma:displayName="Virus Status" ma:format="TRUE" ma:hidden="true" ma:list="Docs" ma:internalName="VirusStatus" ma:readOnly="true" ma:showField="Size">
      <xsd:simpleType>
        <xsd:restriction base="dms:Lookup"/>
      </xsd:simpleType>
    </xsd:element>
    <xsd:element name="CheckedOutTitle" ma:index="28" nillable="true" ma:displayName="Checked Out To" ma:format="TRUE" ma:hidden="true" ma:list="Docs" ma:internalName="CheckedOutTitle" ma:readOnly="true" ma:showField="CheckedOutTitle">
      <xsd:simpleType>
        <xsd:restriction base="dms:Lookup"/>
      </xsd:simpleType>
    </xsd:element>
    <xsd:element name="_CheckinComment" ma:index="29" nillable="true" ma:displayName="Check In Comment" ma:format="TRUE" ma:list="Docs" ma:internalName="_CheckinComment" ma:readOnly="true" ma:showField="CheckinComment">
      <xsd:simpleType>
        <xsd:restriction base="dms:Lookup"/>
      </xsd:simpleType>
    </xsd:element>
    <xsd:element name="File_x0020_Type" ma:index="33" nillable="true" ma:displayName="File Type" ma:hidden="true" ma:internalName="File_x0020_Type" ma:readOnly="true">
      <xsd:simpleType>
        <xsd:restriction base="dms:Text"/>
      </xsd:simpleType>
    </xsd:element>
    <xsd:element name="HTML_x0020_File_x0020_Type" ma:index="34" nillable="true" ma:displayName="HTML File Type" ma:hidden="true" ma:internalName="HTML_x0020_File_x0020_Type" ma:readOnly="true">
      <xsd:simpleType>
        <xsd:restriction base="dms:Text"/>
      </xsd:simpleType>
    </xsd:element>
    <xsd:element name="_SourceUrl" ma:index="35" nillable="true" ma:displayName="Source URL" ma:hidden="true" ma:internalName="_SourceUrl">
      <xsd:simpleType>
        <xsd:restriction base="dms:Text"/>
      </xsd:simpleType>
    </xsd:element>
    <xsd:element name="_SharedFileIndex" ma:index="36" nillable="true" ma:displayName="Shared File Index" ma:hidden="true" ma:internalName="_SharedFileIndex">
      <xsd:simpleType>
        <xsd:restriction base="dms:Text"/>
      </xsd:simpleType>
    </xsd:element>
    <xsd:element name="MetaInfo" ma:index="48" nillable="true" ma:displayName="Property Bag" ma:hidden="true" ma:list="Docs" ma:internalName="MetaInfo" ma:showField="MetaInfo">
      <xsd:simpleType>
        <xsd:restriction base="dms:Lookup"/>
      </xsd:simpleType>
    </xsd:element>
    <xsd:element name="_Level" ma:index="49" nillable="true" ma:displayName="Level" ma:hidden="true" ma:internalName="_Level" ma:readOnly="true">
      <xsd:simpleType>
        <xsd:restriction base="dms:Unknown"/>
      </xsd:simpleType>
    </xsd:element>
    <xsd:element name="_IsCurrentVersion" ma:index="50" nillable="true" ma:displayName="Is Current Version" ma:hidden="true" ma:internalName="_IsCurrentVersion" ma:readOnly="true">
      <xsd:simpleType>
        <xsd:restriction base="dms:Boolean"/>
      </xsd:simpleType>
    </xsd:element>
    <xsd:element name="ItemChildCount" ma:index="51" nillable="true" ma:displayName="Item Child Count" ma:hidden="true" ma:list="Docs" ma:internalName="ItemChildCount" ma:readOnly="true" ma:showField="ItemChildCount">
      <xsd:simpleType>
        <xsd:restriction base="dms:Lookup"/>
      </xsd:simpleType>
    </xsd:element>
    <xsd:element name="FolderChildCount" ma:index="52" nillable="true" ma:displayName="Folder Child Count" ma:hidden="true" ma:list="Docs" ma:internalName="FolderChildCount" ma:readOnly="true" ma:showField="FolderChildCount">
      <xsd:simpleType>
        <xsd:restriction base="dms:Lookup"/>
      </xsd:simpleType>
    </xsd:element>
    <xsd:element name="owshiddenversion" ma:index="56" nillable="true" ma:displayName="owshiddenversion" ma:hidden="true" ma:internalName="owshiddenversion" ma:readOnly="true">
      <xsd:simpleType>
        <xsd:restriction base="dms:Unknown"/>
      </xsd:simpleType>
    </xsd:element>
    <xsd:element name="_UIVersion" ma:index="57" nillable="true" ma:displayName="UI Version" ma:hidden="true" ma:internalName="_UIVersion" ma:readOnly="true">
      <xsd:simpleType>
        <xsd:restriction base="dms:Unknown"/>
      </xsd:simpleType>
    </xsd:element>
    <xsd:element name="_UIVersionString" ma:index="58" nillable="true" ma:displayName="Version" ma:internalName="_UIVersionString" ma:readOnly="true">
      <xsd:simpleType>
        <xsd:restriction base="dms:Text"/>
      </xsd:simpleType>
    </xsd:element>
    <xsd:element name="InstanceID" ma:index="59" nillable="true" ma:displayName="Instance ID" ma:hidden="true" ma:internalName="InstanceID" ma:readOnly="true">
      <xsd:simpleType>
        <xsd:restriction base="dms:Unknown"/>
      </xsd:simpleType>
    </xsd:element>
    <xsd:element name="Order" ma:index="60" nillable="true" ma:displayName="Order" ma:hidden="true" ma:internalName="Order">
      <xsd:simpleType>
        <xsd:restriction base="dms:Number"/>
      </xsd:simpleType>
    </xsd:element>
    <xsd:element name="GUID" ma:index="61" nillable="true" ma:displayName="GUID" ma:hidden="true" ma:internalName="GUID" ma:readOnly="true">
      <xsd:simpleType>
        <xsd:restriction base="dms:Unknown"/>
      </xsd:simpleType>
    </xsd:element>
    <xsd:element name="WorkflowVersion" ma:index="62" nillable="true" ma:displayName="Workflow Version" ma:hidden="true" ma:internalName="WorkflowVersion" ma:readOnly="true">
      <xsd:simpleType>
        <xsd:restriction base="dms:Unknown"/>
      </xsd:simpleType>
    </xsd:element>
    <xsd:element name="WorkflowInstanceID" ma:index="63" nillable="true" ma:displayName="Workflow Instance ID" ma:hidden="true" ma:internalName="WorkflowInstanceID" ma:readOnly="true">
      <xsd:simpleType>
        <xsd:restriction base="dms:Unknown"/>
      </xsd:simpleType>
    </xsd:element>
    <xsd:element name="ParentVersionString" ma:index="64" nillable="true" ma:displayName="Source Version (Converted Document)" ma:hidden="true" ma:list="Docs" ma:internalName="ParentVersionString" ma:readOnly="true" ma:showField="ParentVersionString">
      <xsd:simpleType>
        <xsd:restriction base="dms:Lookup"/>
      </xsd:simpleType>
    </xsd:element>
    <xsd:element name="ParentLeafName" ma:index="65" nillable="true" ma:displayName="Source Name (Converted Document)" ma:hidden="true" ma:list="Docs" ma:internalName="ParentLeafName" ma:readOnly="true" ma:showField="ParentLeafName">
      <xsd:simpleType>
        <xsd:restriction base="dms:Lookup"/>
      </xsd:simpleType>
    </xsd:element>
    <xsd:element name="DocConcurrencyNumber" ma:index="66" nillable="true" ma:displayName="Document Concurrency Number" ma:hidden="true" ma:list="Docs" ma:internalName="DocConcurrencyNumber" ma:readOnly="true" ma:showField="DocConcurrencyNumber">
      <xsd:simpleType>
        <xsd:restriction base="dms:Lookup"/>
      </xsd:simpleType>
    </xsd:element>
    <xsd:element name="TemplateUrl" ma:index="68" nillable="true" ma:displayName="Template Link" ma:hidden="true" ma:internalName="TemplateUrl">
      <xsd:simpleType>
        <xsd:restriction base="dms:Text"/>
      </xsd:simpleType>
    </xsd:element>
    <xsd:element name="xd_ProgID" ma:index="69" nillable="true" ma:displayName="HTML File Link" ma:hidden="true" ma:internalName="xd_ProgID">
      <xsd:simpleType>
        <xsd:restriction base="dms:Text"/>
      </xsd:simpleType>
    </xsd:element>
    <xsd:element name="xd_Signature" ma:index="70" nillable="true" ma:displayName="Is Signed" ma:hidden="true" ma:internalName="xd_Signature" ma:readOnly="true">
      <xsd:simpleType>
        <xsd:restriction base="dms:Boolean"/>
      </xsd:simpleType>
    </xsd:element>
    <xsd:element name="DocumentTypeId" ma:index="73" nillable="true" ma:displayName="DocumentTypeId" ma:hidden="true" ma:internalName="DocumentTypeId">
      <xsd:simpleType>
        <xsd:restriction base="dms:Text">
          <xsd:maxLength value="255"/>
        </xsd:restriction>
      </xsd:simpleType>
    </xsd:element>
    <xsd:element name="ProtocolNumberIn" ma:index="74" nillable="true" ma:displayName="ProtocolNumberIn" ma:hidden="true" ma:internalName="ProtocolNumberIn">
      <xsd:simpleType>
        <xsd:restriction base="dms:Text">
          <xsd:maxLength value="255"/>
        </xsd:restriction>
      </xsd:simpleType>
    </xsd:element>
    <xsd:element name="ProtocolNumberOut" ma:index="75" nillable="true" ma:displayName="ProtocolNumberOut" ma:hidden="true" ma:internalName="ProtocolNumberOut">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Content Type"/>
        <xsd:element ref="dc:title" minOccurs="0" maxOccurs="1" ma:index="6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ntentTypeId xmlns="http://schemas.microsoft.com/sharepoint/v3">0x0069D6CCE5CB8B5143BAEBFB851A7C2A4D</ContentTypeId>
    <TemplateUrl xmlns="http://schemas.microsoft.com/sharepoint/v3" xsi:nil="true"/>
    <ProtocolNumberIn xmlns="http://schemas.microsoft.com/sharepoint/v3" xsi:nil="true"/>
    <DocumentTypeId xmlns="http://schemas.microsoft.com/sharepoint/v3">3</DocumentTypeId>
    <ProtocolNumberOut xmlns="http://schemas.microsoft.com/sharepoint/v3">1839/14</ProtocolNumberOut>
    <_SourceUrl xmlns="http://schemas.microsoft.com/sharepoint/v3" xsi:nil="true"/>
    <xd_ProgID xmlns="http://schemas.microsoft.com/sharepoint/v3" xsi:nil="true"/>
    <Order xmlns="http://schemas.microsoft.com/sharepoint/v3" xsi:nil="true"/>
    <_SharedFileIndex xmlns="http://schemas.microsoft.com/sharepoint/v3" xsi:nil="true"/>
    <MetaInfo xmlns="http://schemas.microsoft.com/sharepoint/v3" xsi:nil="true"/>
  </documentManagement>
</p:properties>
</file>

<file path=customXml/itemProps1.xml><?xml version="1.0" encoding="utf-8"?>
<ds:datastoreItem xmlns:ds="http://schemas.openxmlformats.org/officeDocument/2006/customXml" ds:itemID="{F052E2B1-66EB-4F79-AF09-B3A578B47D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1D4D357-7CE1-4655-BFF1-2E174769993F}">
  <ds:schemaRefs>
    <ds:schemaRef ds:uri="http://schemas.microsoft.com/office/infopath/2007/PartnerControls"/>
    <ds:schemaRef ds:uri="http://schemas.openxmlformats.org/package/2006/metadata/core-properties"/>
    <ds:schemaRef ds:uri="http://purl.org/dc/terms/"/>
    <ds:schemaRef ds:uri="http://schemas.microsoft.com/sharepoint/v3"/>
    <ds:schemaRef ds:uri="http://www.w3.org/XML/1998/namespace"/>
    <ds:schemaRef ds:uri="http://schemas.microsoft.com/office/2006/metadata/properties"/>
    <ds:schemaRef ds:uri="http://schemas.microsoft.com/office/2006/documentManagement/types"/>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4</vt:i4>
      </vt:variant>
      <vt:variant>
        <vt:lpstr>Charts</vt:lpstr>
      </vt:variant>
      <vt:variant>
        <vt:i4>3</vt:i4>
      </vt:variant>
      <vt:variant>
        <vt:lpstr>Named Ranges</vt:lpstr>
      </vt:variant>
      <vt:variant>
        <vt:i4>1</vt:i4>
      </vt:variant>
    </vt:vector>
  </HeadingPairs>
  <TitlesOfParts>
    <vt:vector size="8" baseType="lpstr">
      <vt:lpstr>Kostimi i planit te veprimit</vt:lpstr>
      <vt:lpstr>Totali_Qellimet politike</vt:lpstr>
      <vt:lpstr>Nevojat kapitale</vt:lpstr>
      <vt:lpstr>Sheet1</vt:lpstr>
      <vt:lpstr>Grafik Kostot</vt:lpstr>
      <vt:lpstr>Grafik-Ndarja e kostove</vt:lpstr>
      <vt:lpstr>Grafik_ Qellimet e politikave</vt:lpstr>
      <vt:lpstr>'Nevojat kapitale'!_Hlk14952534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Plani I Veprimit te Strategjise Kombetare dhe Plani I Veprimit per Barazine Gjinore 2021-2030</dc:title>
  <dc:creator>Oriana Arapi</dc:creator>
  <cp:lastModifiedBy>Albana</cp:lastModifiedBy>
  <cp:lastPrinted>2021-04-11T17:04:11Z</cp:lastPrinted>
  <dcterms:created xsi:type="dcterms:W3CDTF">2019-02-21T16:54:35Z</dcterms:created>
  <dcterms:modified xsi:type="dcterms:W3CDTF">2021-08-13T05:11:03Z</dcterms:modified>
</cp:coreProperties>
</file>